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defaultThemeVersion="124226"/>
  <mc:AlternateContent xmlns:mc="http://schemas.openxmlformats.org/markup-compatibility/2006">
    <mc:Choice Requires="x15">
      <x15ac:absPath xmlns:x15ac="http://schemas.microsoft.com/office/spreadsheetml/2010/11/ac" url="https://miltonhydro-my.sharepoint.com/personal/ryanl_miltonhydro_com/Documents/Documents/"/>
    </mc:Choice>
  </mc:AlternateContent>
  <xr:revisionPtr revIDLastSave="0" documentId="8_{8805C19C-52C6-4EF5-B5A3-6A10E4393B4A}" xr6:coauthVersionLast="47" xr6:coauthVersionMax="47" xr10:uidLastSave="{00000000-0000-0000-0000-000000000000}"/>
  <bookViews>
    <workbookView xWindow="-108" yWindow="-108" windowWidth="23256" windowHeight="12576" tabRatio="809" firstSheet="4" activeTab="9" xr2:uid="{00000000-000D-0000-FFFF-FFFF00000000}"/>
  </bookViews>
  <sheets>
    <sheet name="1. Info" sheetId="1" r:id="rId1"/>
    <sheet name="2021 List" sheetId="19" state="hidden" r:id="rId2"/>
    <sheet name="Sheet1" sheetId="20" state="hidden" r:id="rId3"/>
    <sheet name="2. Table of Contents" sheetId="2" r:id="rId4"/>
    <sheet name="3. RRR Data" sheetId="4" r:id="rId5"/>
    <sheet name="4. UTRs and Sub-Transmission" sheetId="6" r:id="rId6"/>
    <sheet name="5. Historical Wholesale" sheetId="9" r:id="rId7"/>
    <sheet name="6. Current Wholesale" sheetId="8" r:id="rId8"/>
    <sheet name="7. Forecast Wholesale" sheetId="12" r:id="rId9"/>
    <sheet name="8. RTSR Rates to Forecast" sheetId="14" r:id="rId10"/>
    <sheet name="RateClasses" sheetId="15" state="hidden" r:id="rId11"/>
    <sheet name="DELETE 3. Rate Classes" sheetId="3" state="hidden" r:id="rId12"/>
    <sheet name="2 1 5 TotalConsumptionData_Dist" sheetId="18" state="hidden" r:id="rId13"/>
    <sheet name="2 1 5 2021_ConsumptionData_Dist" sheetId="21" r:id="rId14"/>
    <sheet name="hidden1" sheetId="5" state="hidden" r:id="rId15"/>
  </sheets>
  <externalReferences>
    <externalReference r:id="rId16"/>
    <externalReference r:id="rId17"/>
    <externalReference r:id="rId18"/>
    <externalReference r:id="rId19"/>
    <externalReference r:id="rId20"/>
    <externalReference r:id="rId21"/>
    <externalReference r:id="rId22"/>
    <externalReference r:id="rId23"/>
  </externalReferences>
  <definedNames>
    <definedName name="_xlnm._FilterDatabase" localSheetId="13" hidden="1">'2 1 5 2021_ConsumptionData_Dist'!$A$4:$U$15</definedName>
    <definedName name="_xlnm._FilterDatabase" localSheetId="12" hidden="1">'2 1 5 TotalConsumptionData_Dist'!$A$4:$U$557</definedName>
    <definedName name="BI_LDCLIST">#REF!</definedName>
    <definedName name="BridgeYear">'[1]LDC Info'!$E$26</definedName>
    <definedName name="classrange">hidden1!$A$1:$B$22</definedName>
    <definedName name="contactf">#REF!</definedName>
    <definedName name="COS_RES_CUSTOMERS" localSheetId="13">'[2]16. Rev2Cost_GDPIPI'!$F$12</definedName>
    <definedName name="COS_RES_CUSTOMERS" localSheetId="12">'[2]16. Rev2Cost_GDPIPI'!$F$12</definedName>
    <definedName name="COS_RES_CUSTOMERS">'[2]16. Rev2Cost_GDPIPI'!$F$12</definedName>
    <definedName name="COS_RES_KWH" localSheetId="13">'[2]16. Rev2Cost_GDPIPI'!$F$13</definedName>
    <definedName name="COS_RES_KWH" localSheetId="12">'[2]16. Rev2Cost_GDPIPI'!$F$13</definedName>
    <definedName name="COS_RES_KWH">'[2]16. Rev2Cost_GDPIPI'!$F$13</definedName>
    <definedName name="Cust3a" localSheetId="13">'[2]6. Class A Consumption Data'!$C$25</definedName>
    <definedName name="Cust3a" localSheetId="12">'[2]6. Class A Consumption Data'!$C$25</definedName>
    <definedName name="Cust3a">'[2]6. Class A Consumption Data'!$C$25</definedName>
    <definedName name="CustomerAdministration" localSheetId="13">[2]lists!#REF!</definedName>
    <definedName name="CustomerAdministration" localSheetId="12">[2]lists!#REF!</definedName>
    <definedName name="CustomerAdministration">[2]lists!#REF!</definedName>
    <definedName name="EBNUMBER">'[1]LDC Info'!$E$16</definedName>
    <definedName name="forecast_wholesale_lineplus" localSheetId="13">'[2]14. RTSR - Forecast Wholesale'!$P$113</definedName>
    <definedName name="forecast_wholesale_lineplus" localSheetId="12">'[2]14. RTSR - Forecast Wholesale'!$P$113</definedName>
    <definedName name="forecast_wholesale_lineplus">'7. Forecast Wholesale'!$P$117</definedName>
    <definedName name="forecast_wholesale_network" localSheetId="13">'[2]14. RTSR - Forecast Wholesale'!$F$109</definedName>
    <definedName name="forecast_wholesale_network" localSheetId="12">'[2]14. RTSR - Forecast Wholesale'!$F$109</definedName>
    <definedName name="forecast_wholesale_network">'7. Forecast Wholesale'!$F$113</definedName>
    <definedName name="G1LD" localSheetId="13">'[2]6. Class A Consumption Data'!$C$14</definedName>
    <definedName name="G1LD" localSheetId="12">'[2]6. Class A Consumption Data'!$C$14</definedName>
    <definedName name="G1LD">'[2]6. Class A Consumption Data'!$C$14</definedName>
    <definedName name="G1LDCBR">#REF!</definedName>
    <definedName name="Group1Desposing" localSheetId="13">'[2]4. Billing Det. for Def-Var'!#REF!</definedName>
    <definedName name="Group1Desposing" localSheetId="12">'[2]4. Billing Det. for Def-Var'!#REF!</definedName>
    <definedName name="Group1Desposing">'[2]4. Billing Det. for Def-Var'!#REF!</definedName>
    <definedName name="histdate">[3]Financials!$E$76</definedName>
    <definedName name="Incr2000">#REF!</definedName>
    <definedName name="Lakeland_SA" localSheetId="13">'[2]2016 List'!$C$14:$C$15</definedName>
    <definedName name="Lakeland_SA" localSheetId="12">'[2]2016 List'!$C$14:$C$15</definedName>
    <definedName name="Lakeland_SA">'[2]2016 List'!$C$14:$C$15</definedName>
    <definedName name="LDC_LIST">[4]lists!$AM$1:$AM$80</definedName>
    <definedName name="LDCList" localSheetId="13">OFFSET('[2]2016 List'!$A$1,0,0,COUNTA('[2]2016 List'!$A:$A),1)</definedName>
    <definedName name="LDCList" localSheetId="12">OFFSET('[2]2016 List'!$A$1,0,0,COUNTA('[2]2016 List'!$A:$A),1)</definedName>
    <definedName name="LDCList">OFFSET('[2]2016 List'!$A$1,0,0,COUNTA('[2]2016 List'!$A:$A),1)</definedName>
    <definedName name="LIMIT">#REF!</definedName>
    <definedName name="listdata" localSheetId="13">'[2]4. Billing Det. for Def-Var'!#REF!</definedName>
    <definedName name="listdata" localSheetId="12">'[2]4. Billing Det. for Def-Var'!#REF!</definedName>
    <definedName name="listdata">'[2]4. Billing Det. for Def-Var'!#REF!</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t_beg_bud">#REF!</definedName>
    <definedName name="mat_end_bud">#REF!</definedName>
    <definedName name="mat12ACT">#REF!</definedName>
    <definedName name="MATBUD">#REF!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MidPeak" localSheetId="13">'[2]17. Regulatory Charges'!$D$24</definedName>
    <definedName name="MidPeak" localSheetId="12">'[2]17. Regulatory Charges'!$D$24</definedName>
    <definedName name="MidPeak">'[2]17. Regulatory Charges'!$D$24</definedName>
    <definedName name="OffPeak" localSheetId="13">'[2]17. Regulatory Charges'!$D$23</definedName>
    <definedName name="OffPeak" localSheetId="12">'[2]17. Regulatory Charges'!$D$23</definedName>
    <definedName name="OffPeak">'[2]17. Regulatory Charges'!$D$23</definedName>
    <definedName name="OnPeak" localSheetId="13">'[2]17. Regulatory Charges'!$D$25</definedName>
    <definedName name="OnPeak" localSheetId="12">'[2]17. Regulatory Charges'!$D$25</definedName>
    <definedName name="OnPeak">'[2]17. Regulatory Charges'!$D$25</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NYbud">#REF!</definedName>
    <definedName name="othPYACT">#REF!</definedName>
    <definedName name="OTHSTART">#REF!</definedName>
    <definedName name="passwordlist">'2021 List'!$A$1:$B$73</definedName>
    <definedName name="_xlnm.Print_Area" localSheetId="0">'1. Info'!$A$1:$J$37</definedName>
    <definedName name="_xlnm.Print_Area" localSheetId="13">'2 1 5 2021_ConsumptionData_Dist'!$A$1:$T$17</definedName>
    <definedName name="_xlnm.Print_Area" localSheetId="4">'3. RRR Data'!$A$1:$I$36</definedName>
    <definedName name="_xlnm.Print_Area" localSheetId="6">'5. Historical Wholesale'!$A$1:$Q$120</definedName>
    <definedName name="_xlnm.Print_Area" localSheetId="7">'6. Current Wholesale'!$A$1:$Q$119</definedName>
    <definedName name="_xlnm.Print_Area" localSheetId="8">'7. Forecast Wholesale'!$A$1:$Q$118</definedName>
    <definedName name="_xlnm.Print_Area" localSheetId="9">'8. RTSR Rates to Forecast'!$A$1:$J$60</definedName>
    <definedName name="_xlnm.Print_Area" localSheetId="11">'DELETE 3. Rate Classes'!$A$1:$I$41</definedName>
    <definedName name="print_end">#REF!</definedName>
    <definedName name="_xlnm.Print_Titles" localSheetId="6">'5. Historical Wholesale'!$1:$19</definedName>
    <definedName name="_xlnm.Print_Titles" localSheetId="7">'6. Current Wholesale'!$1:$19</definedName>
    <definedName name="_xlnm.Print_Titles" localSheetId="8">'7. Forecast Wholesale'!$1:$19</definedName>
    <definedName name="RATE_CLASSES">[5]lists!$A$1:$A$104</definedName>
    <definedName name="ratebase" localSheetId="13">'[2]8. STS - Tax Change'!$N$19</definedName>
    <definedName name="ratebase" localSheetId="12">'[2]8. STS - Tax Change'!$N$19</definedName>
    <definedName name="ratebase">'[2]8. STS - Tax Change'!$N$19</definedName>
    <definedName name="ratedescription" localSheetId="13">[6]hidden1!$D$1:$D$122</definedName>
    <definedName name="ratedescription" localSheetId="12">[6]hidden1!$D$1:$D$122</definedName>
    <definedName name="ratedescription" localSheetId="14">hidden1!$D$1:$D$122</definedName>
    <definedName name="ratedescription">[7]hidden1!$D$1:$D$122</definedName>
    <definedName name="RebaseYear">'[1]LDC Info'!$E$28</definedName>
    <definedName name="SALBENF">#REF!</definedName>
    <definedName name="salreg">#REF!</definedName>
    <definedName name="SALREGF">#REF!</definedName>
    <definedName name="SME" localSheetId="13">'[2]17. Regulatory Charges'!$D$33</definedName>
    <definedName name="SME" localSheetId="12">'[2]17. Regulatory Charges'!$D$33</definedName>
    <definedName name="SME">'[2]17. Regulatory Charges'!$D$33</definedName>
    <definedName name="StartEnd" localSheetId="13">[2]Database!#REF!</definedName>
    <definedName name="StartEnd" localSheetId="12">[2]Database!#REF!</definedName>
    <definedName name="StartEnd">[2]Database!#REF!</definedName>
    <definedName name="TEMPA">#REF!</definedName>
    <definedName name="TestYear">'[1]LDC Info'!$E$24</definedName>
    <definedName name="Total_Current_Wholesale_Lineplus" localSheetId="13">'[2]13. RTSR - Current Wholesale'!$P$113</definedName>
    <definedName name="Total_Current_Wholesale_Lineplus" localSheetId="12">'[2]13. RTSR - Current Wholesale'!$P$113</definedName>
    <definedName name="Total_Current_Wholesale_Lineplus">'6. Current Wholesale'!$P$117</definedName>
    <definedName name="total_current_wholesale_network" localSheetId="13">'[2]13. RTSR - Current Wholesale'!$F$109</definedName>
    <definedName name="total_current_wholesale_network" localSheetId="12">'[2]13. RTSR - Current Wholesale'!$F$109</definedName>
    <definedName name="total_current_wholesale_network">'6. Current Wholesale'!$F$113</definedName>
    <definedName name="total_dept">#REF!</definedName>
    <definedName name="total_manpower">#REF!</definedName>
    <definedName name="total_material">#REF!</definedName>
    <definedName name="total_other">#REF!</definedName>
    <definedName name="total_transportation">#REF!</definedName>
    <definedName name="TRANBUD">#REF!</definedName>
    <definedName name="TRANEND">#REF!</definedName>
    <definedName name="transportation_costs">#REF!</definedName>
    <definedName name="TRANSTART">#REF!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units" localSheetId="14">hidden1!$J$3:$J$8</definedName>
    <definedName name="units">[7]hidden1!$J$3:$J$8</definedName>
    <definedName name="Units1" localSheetId="13">[2]lists!#REF!</definedName>
    <definedName name="Units1" localSheetId="12">[2]lists!#REF!</definedName>
    <definedName name="Units1">[2]lists!#REF!</definedName>
    <definedName name="Units2" localSheetId="13">[2]lists!#REF!</definedName>
    <definedName name="Units2" localSheetId="12">[2]lists!#REF!</definedName>
    <definedName name="Units2">[2]lists!#REF!</definedName>
    <definedName name="Utility">[3]Financials!$A$1</definedName>
    <definedName name="utitliy1">[8]Financials!$A$1</definedName>
    <definedName name="WAGBENF">#REF!</definedName>
    <definedName name="wagdob">#REF!</definedName>
    <definedName name="wagdobf">#REF!</definedName>
    <definedName name="wagreg">#REF!</definedName>
    <definedName name="wagregf">#REF!</definedName>
    <definedName name="YRS_LEFT" localSheetId="13">'[2]16. Rev2Cost_GDPIPI'!$F$14</definedName>
    <definedName name="YRS_LEFT" localSheetId="12">'[2]16. Rev2Cost_GDPIPI'!$F$14</definedName>
    <definedName name="YRS_LEFT">'[2]16. Rev2Cost_GDPIPI'!$F$14</definedName>
  </definedNames>
  <calcPr calcId="191029" iterate="1" iterateCount="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60" i="14" l="1"/>
  <c r="J59" i="14"/>
  <c r="J58" i="14"/>
  <c r="J57" i="14"/>
  <c r="J56" i="14"/>
  <c r="J55" i="14"/>
  <c r="J54" i="14"/>
  <c r="J53" i="14"/>
  <c r="I60" i="14"/>
  <c r="I59" i="14"/>
  <c r="I58" i="14"/>
  <c r="I57" i="14"/>
  <c r="I56" i="14"/>
  <c r="I55" i="14"/>
  <c r="I54" i="14"/>
  <c r="I53" i="14"/>
  <c r="H60" i="14"/>
  <c r="H59" i="14"/>
  <c r="H58" i="14"/>
  <c r="H57" i="14"/>
  <c r="H56" i="14"/>
  <c r="H55" i="14"/>
  <c r="H54" i="14"/>
  <c r="H53" i="14"/>
  <c r="G60" i="14"/>
  <c r="G59" i="14"/>
  <c r="G58" i="14"/>
  <c r="G57" i="14"/>
  <c r="G56" i="14"/>
  <c r="G55" i="14"/>
  <c r="G54" i="14"/>
  <c r="G53" i="14"/>
  <c r="J48" i="14"/>
  <c r="J47" i="14"/>
  <c r="J46" i="14"/>
  <c r="J45" i="14"/>
  <c r="J44" i="14"/>
  <c r="J43" i="14"/>
  <c r="J42" i="14"/>
  <c r="J41" i="14"/>
  <c r="I48" i="14"/>
  <c r="I47" i="14"/>
  <c r="I46" i="14"/>
  <c r="I45" i="14"/>
  <c r="I44" i="14"/>
  <c r="I43" i="14"/>
  <c r="I42" i="14"/>
  <c r="I41" i="14"/>
  <c r="H48" i="14"/>
  <c r="H47" i="14"/>
  <c r="H46" i="14"/>
  <c r="H45" i="14"/>
  <c r="H44" i="14"/>
  <c r="H43" i="14"/>
  <c r="H42" i="14"/>
  <c r="H41" i="14"/>
  <c r="G48" i="14"/>
  <c r="G47" i="14"/>
  <c r="G46" i="14"/>
  <c r="G45" i="14"/>
  <c r="G44" i="14"/>
  <c r="G43" i="14"/>
  <c r="G42" i="14"/>
  <c r="G41" i="14"/>
  <c r="J36" i="14"/>
  <c r="J35" i="14"/>
  <c r="J34" i="14"/>
  <c r="J33" i="14"/>
  <c r="J32" i="14"/>
  <c r="J31" i="14"/>
  <c r="J30" i="14"/>
  <c r="J29" i="14"/>
  <c r="I36" i="14"/>
  <c r="I35" i="14"/>
  <c r="I34" i="14"/>
  <c r="I33" i="14"/>
  <c r="I32" i="14"/>
  <c r="I31" i="14"/>
  <c r="I30" i="14"/>
  <c r="I29" i="14"/>
  <c r="H36" i="14"/>
  <c r="H35" i="14"/>
  <c r="H34" i="14"/>
  <c r="H33" i="14"/>
  <c r="H32" i="14"/>
  <c r="H31" i="14"/>
  <c r="H30" i="14"/>
  <c r="H29" i="14"/>
  <c r="G36" i="14"/>
  <c r="G35" i="14"/>
  <c r="G34" i="14"/>
  <c r="G33" i="14"/>
  <c r="G32" i="14"/>
  <c r="G31" i="14"/>
  <c r="G30" i="14"/>
  <c r="G29" i="14"/>
  <c r="J24" i="14"/>
  <c r="J23" i="14"/>
  <c r="J22" i="14"/>
  <c r="J21" i="14"/>
  <c r="J20" i="14"/>
  <c r="J19" i="14"/>
  <c r="J18" i="14"/>
  <c r="J17" i="14"/>
  <c r="I24" i="14"/>
  <c r="I23" i="14"/>
  <c r="I22" i="14"/>
  <c r="I21" i="14"/>
  <c r="I20" i="14"/>
  <c r="I19" i="14"/>
  <c r="I18" i="14"/>
  <c r="I17" i="14"/>
  <c r="H24" i="14"/>
  <c r="H23" i="14"/>
  <c r="H22" i="14"/>
  <c r="H21" i="14"/>
  <c r="H20" i="14"/>
  <c r="H19" i="14"/>
  <c r="H18" i="14"/>
  <c r="H17" i="14"/>
  <c r="G24" i="14"/>
  <c r="G23" i="14"/>
  <c r="G22" i="14"/>
  <c r="G21" i="14"/>
  <c r="G20" i="14"/>
  <c r="G19" i="14"/>
  <c r="G18" i="14"/>
  <c r="G17" i="14"/>
  <c r="L56" i="6" l="1"/>
  <c r="L54" i="6"/>
  <c r="L52" i="6"/>
  <c r="I32" i="4" l="1"/>
  <c r="I31" i="4"/>
  <c r="I30" i="4"/>
  <c r="I29" i="4"/>
  <c r="I28" i="4"/>
  <c r="I27" i="4"/>
  <c r="I26" i="4"/>
  <c r="I25" i="4"/>
  <c r="I24" i="4"/>
  <c r="I23" i="4"/>
  <c r="I22" i="4"/>
  <c r="I21" i="4"/>
  <c r="I20" i="4"/>
  <c r="I19" i="4"/>
  <c r="I18" i="4"/>
  <c r="I17" i="4"/>
  <c r="M30" i="8"/>
  <c r="I30" i="8"/>
  <c r="E30" i="8"/>
  <c r="L27" i="6" l="1"/>
  <c r="L25" i="6"/>
  <c r="L23" i="6"/>
  <c r="L41" i="6" l="1"/>
  <c r="L39" i="6"/>
  <c r="L37" i="6"/>
  <c r="E73" i="6"/>
  <c r="M44" i="9" l="1"/>
  <c r="M45" i="9"/>
  <c r="M46" i="9"/>
  <c r="M47" i="9"/>
  <c r="M48" i="9"/>
  <c r="M49" i="9"/>
  <c r="M50" i="9"/>
  <c r="M51" i="9"/>
  <c r="M52" i="9"/>
  <c r="M53" i="9"/>
  <c r="M54" i="9"/>
  <c r="M43" i="9"/>
  <c r="E44" i="9"/>
  <c r="E45" i="9"/>
  <c r="E46" i="9"/>
  <c r="E47" i="9"/>
  <c r="E48" i="9"/>
  <c r="E49" i="9"/>
  <c r="E50" i="9"/>
  <c r="E51" i="9"/>
  <c r="E52" i="9"/>
  <c r="E53" i="9"/>
  <c r="E54" i="9"/>
  <c r="E43" i="9"/>
  <c r="I50" i="9"/>
  <c r="I51" i="9"/>
  <c r="I52" i="9"/>
  <c r="I53" i="9"/>
  <c r="I54" i="9"/>
  <c r="I44" i="9"/>
  <c r="I45" i="9"/>
  <c r="I46" i="9"/>
  <c r="I47" i="9"/>
  <c r="I48" i="9"/>
  <c r="I49" i="9"/>
  <c r="I43" i="9"/>
  <c r="N38" i="3" l="1"/>
  <c r="M38" i="3"/>
  <c r="L38" i="3"/>
  <c r="N37" i="3"/>
  <c r="M37" i="3"/>
  <c r="L37" i="3"/>
  <c r="N36" i="3"/>
  <c r="M36" i="3"/>
  <c r="L36" i="3"/>
  <c r="N35" i="3"/>
  <c r="M35" i="3"/>
  <c r="L35" i="3"/>
  <c r="N34" i="3"/>
  <c r="M34" i="3"/>
  <c r="L34" i="3"/>
  <c r="N33" i="3"/>
  <c r="M33" i="3"/>
  <c r="L33" i="3"/>
  <c r="N32" i="3"/>
  <c r="M32" i="3"/>
  <c r="L32" i="3"/>
  <c r="N31" i="3"/>
  <c r="M31" i="3"/>
  <c r="L31" i="3"/>
  <c r="N30" i="3"/>
  <c r="M30" i="3"/>
  <c r="L30" i="3"/>
  <c r="N29" i="3"/>
  <c r="M29" i="3"/>
  <c r="L29" i="3"/>
  <c r="N28" i="3"/>
  <c r="M28" i="3"/>
  <c r="L28" i="3"/>
  <c r="N27" i="3"/>
  <c r="M27" i="3"/>
  <c r="L27" i="3"/>
  <c r="N26" i="3"/>
  <c r="M26" i="3"/>
  <c r="L26" i="3"/>
  <c r="N25" i="3"/>
  <c r="M25" i="3"/>
  <c r="L25" i="3"/>
  <c r="N24" i="3"/>
  <c r="M24" i="3"/>
  <c r="L24" i="3"/>
  <c r="N23" i="3"/>
  <c r="M23" i="3"/>
  <c r="L23" i="3"/>
  <c r="N22" i="3"/>
  <c r="M22" i="3"/>
  <c r="L22" i="3"/>
  <c r="N21" i="3"/>
  <c r="M21" i="3"/>
  <c r="L21" i="3"/>
  <c r="N20" i="3"/>
  <c r="M20" i="3"/>
  <c r="L20" i="3"/>
  <c r="N19" i="3"/>
  <c r="M19" i="3"/>
  <c r="L19" i="3"/>
  <c r="N18" i="3"/>
  <c r="M18" i="3"/>
  <c r="L18" i="3"/>
  <c r="N17" i="3"/>
  <c r="M17" i="3"/>
  <c r="L17" i="3"/>
  <c r="N39" i="3" l="1"/>
  <c r="M35" i="9"/>
  <c r="M34" i="9"/>
  <c r="M33" i="9"/>
  <c r="M32" i="9"/>
  <c r="M31" i="9"/>
  <c r="M30" i="9"/>
  <c r="M29" i="9"/>
  <c r="M28" i="9"/>
  <c r="M27" i="9"/>
  <c r="M26" i="9"/>
  <c r="M25" i="9"/>
  <c r="M24" i="9"/>
  <c r="I35" i="9"/>
  <c r="I34" i="9"/>
  <c r="I33" i="9"/>
  <c r="I32" i="9"/>
  <c r="I31" i="9"/>
  <c r="I30" i="9"/>
  <c r="I29" i="9"/>
  <c r="I28" i="9"/>
  <c r="I27" i="9"/>
  <c r="I26" i="9"/>
  <c r="I25" i="9"/>
  <c r="I24" i="9"/>
  <c r="E35" i="9"/>
  <c r="E34" i="9"/>
  <c r="E33" i="9"/>
  <c r="E32" i="9"/>
  <c r="E31" i="9"/>
  <c r="E30" i="9"/>
  <c r="E29" i="9"/>
  <c r="E28" i="9"/>
  <c r="E27" i="9"/>
  <c r="E26" i="9"/>
  <c r="E25" i="9"/>
  <c r="E24" i="9"/>
  <c r="M43" i="8" l="1"/>
  <c r="M44" i="8" s="1"/>
  <c r="I43" i="8"/>
  <c r="I44" i="8" s="1"/>
  <c r="E43" i="8"/>
  <c r="E44" i="8" s="1"/>
  <c r="I43" i="12" l="1"/>
  <c r="E43" i="12"/>
  <c r="H43" i="6"/>
  <c r="E43" i="6"/>
  <c r="L43" i="6" l="1"/>
  <c r="L73" i="6" l="1"/>
  <c r="H73" i="6"/>
  <c r="H58" i="6"/>
  <c r="E58" i="6"/>
  <c r="L58" i="6" l="1"/>
  <c r="M81" i="12" l="1"/>
  <c r="I81" i="12"/>
  <c r="E81" i="12"/>
  <c r="M62" i="12"/>
  <c r="I62" i="12"/>
  <c r="E62" i="12"/>
  <c r="M81" i="8"/>
  <c r="I81" i="8"/>
  <c r="E81" i="8"/>
  <c r="M62" i="8"/>
  <c r="I62" i="8"/>
  <c r="E62" i="8"/>
  <c r="P115" i="12" l="1"/>
  <c r="P115" i="8"/>
  <c r="P115" i="9"/>
  <c r="B58" i="12" l="1"/>
  <c r="B77" i="12"/>
  <c r="L92" i="12"/>
  <c r="H92" i="12"/>
  <c r="D92" i="12"/>
  <c r="L91" i="12"/>
  <c r="H91" i="12"/>
  <c r="D91" i="12"/>
  <c r="L90" i="12"/>
  <c r="H90" i="12"/>
  <c r="D90" i="12"/>
  <c r="L89" i="12"/>
  <c r="H89" i="12"/>
  <c r="D89" i="12"/>
  <c r="L88" i="12"/>
  <c r="H88" i="12"/>
  <c r="D88" i="12"/>
  <c r="L87" i="12"/>
  <c r="H87" i="12"/>
  <c r="D87" i="12"/>
  <c r="L86" i="12"/>
  <c r="H86" i="12"/>
  <c r="D86" i="12"/>
  <c r="L85" i="12"/>
  <c r="H85" i="12"/>
  <c r="D85" i="12"/>
  <c r="L84" i="12"/>
  <c r="H84" i="12"/>
  <c r="D84" i="12"/>
  <c r="L83" i="12"/>
  <c r="H83" i="12"/>
  <c r="D83" i="12"/>
  <c r="L82" i="12"/>
  <c r="H82" i="12"/>
  <c r="D82" i="12"/>
  <c r="M82" i="12"/>
  <c r="L81" i="12"/>
  <c r="I82" i="12"/>
  <c r="I83" i="12" s="1"/>
  <c r="I84" i="12" s="1"/>
  <c r="I85" i="12" s="1"/>
  <c r="I86" i="12" s="1"/>
  <c r="I87" i="12" s="1"/>
  <c r="H81" i="12"/>
  <c r="E82" i="12"/>
  <c r="E83" i="12" s="1"/>
  <c r="D81" i="12"/>
  <c r="L73" i="12"/>
  <c r="H73" i="12"/>
  <c r="D73" i="12"/>
  <c r="L72" i="12"/>
  <c r="H72" i="12"/>
  <c r="D72" i="12"/>
  <c r="L71" i="12"/>
  <c r="H71" i="12"/>
  <c r="D71" i="12"/>
  <c r="L70" i="12"/>
  <c r="H70" i="12"/>
  <c r="D70" i="12"/>
  <c r="L69" i="12"/>
  <c r="H69" i="12"/>
  <c r="D69" i="12"/>
  <c r="L68" i="12"/>
  <c r="H68" i="12"/>
  <c r="D68" i="12"/>
  <c r="L67" i="12"/>
  <c r="H67" i="12"/>
  <c r="D67" i="12"/>
  <c r="L66" i="12"/>
  <c r="H66" i="12"/>
  <c r="D66" i="12"/>
  <c r="L65" i="12"/>
  <c r="H65" i="12"/>
  <c r="D65" i="12"/>
  <c r="L64" i="12"/>
  <c r="H64" i="12"/>
  <c r="D64" i="12"/>
  <c r="L63" i="12"/>
  <c r="H63" i="12"/>
  <c r="D63" i="12"/>
  <c r="M63" i="12"/>
  <c r="M64" i="12" s="1"/>
  <c r="L62" i="12"/>
  <c r="I63" i="12"/>
  <c r="H62" i="12"/>
  <c r="E63" i="12"/>
  <c r="E64" i="12" s="1"/>
  <c r="E65" i="12" s="1"/>
  <c r="D62" i="12"/>
  <c r="B58" i="8"/>
  <c r="B77" i="8"/>
  <c r="L92" i="8"/>
  <c r="H92" i="8"/>
  <c r="D92" i="8"/>
  <c r="L91" i="8"/>
  <c r="H91" i="8"/>
  <c r="D91" i="8"/>
  <c r="L90" i="8"/>
  <c r="H90" i="8"/>
  <c r="D90" i="8"/>
  <c r="L89" i="8"/>
  <c r="H89" i="8"/>
  <c r="D89" i="8"/>
  <c r="L88" i="8"/>
  <c r="H88" i="8"/>
  <c r="D88" i="8"/>
  <c r="L87" i="8"/>
  <c r="H87" i="8"/>
  <c r="D87" i="8"/>
  <c r="L86" i="8"/>
  <c r="H86" i="8"/>
  <c r="D86" i="8"/>
  <c r="L85" i="8"/>
  <c r="H85" i="8"/>
  <c r="D85" i="8"/>
  <c r="L84" i="8"/>
  <c r="H84" i="8"/>
  <c r="D84" i="8"/>
  <c r="L83" i="8"/>
  <c r="H83" i="8"/>
  <c r="D83" i="8"/>
  <c r="L82" i="8"/>
  <c r="H82" i="8"/>
  <c r="D82" i="8"/>
  <c r="M82" i="8"/>
  <c r="M83" i="8" s="1"/>
  <c r="L81" i="8"/>
  <c r="I82" i="8"/>
  <c r="H81" i="8"/>
  <c r="E82" i="8"/>
  <c r="D81" i="8"/>
  <c r="L73" i="8"/>
  <c r="H73" i="8"/>
  <c r="D73" i="8"/>
  <c r="L72" i="8"/>
  <c r="H72" i="8"/>
  <c r="D72" i="8"/>
  <c r="L71" i="8"/>
  <c r="H71" i="8"/>
  <c r="D71" i="8"/>
  <c r="L70" i="8"/>
  <c r="H70" i="8"/>
  <c r="D70" i="8"/>
  <c r="L69" i="8"/>
  <c r="H69" i="8"/>
  <c r="D69" i="8"/>
  <c r="L68" i="8"/>
  <c r="H68" i="8"/>
  <c r="D68" i="8"/>
  <c r="L67" i="8"/>
  <c r="H67" i="8"/>
  <c r="D67" i="8"/>
  <c r="L66" i="8"/>
  <c r="H66" i="8"/>
  <c r="D66" i="8"/>
  <c r="L65" i="8"/>
  <c r="H65" i="8"/>
  <c r="D65" i="8"/>
  <c r="L64" i="8"/>
  <c r="H64" i="8"/>
  <c r="D64" i="8"/>
  <c r="L63" i="8"/>
  <c r="H63" i="8"/>
  <c r="D63" i="8"/>
  <c r="L62" i="8"/>
  <c r="I63" i="8"/>
  <c r="H62" i="8"/>
  <c r="E63" i="8"/>
  <c r="E64" i="8" s="1"/>
  <c r="E65" i="8" s="1"/>
  <c r="D62" i="8"/>
  <c r="N101" i="9"/>
  <c r="N102" i="9"/>
  <c r="N103" i="9"/>
  <c r="N104" i="9"/>
  <c r="N105" i="9"/>
  <c r="N106" i="9"/>
  <c r="N107" i="9"/>
  <c r="N108" i="9"/>
  <c r="N109" i="9"/>
  <c r="N110" i="9"/>
  <c r="N111" i="9"/>
  <c r="N100" i="9"/>
  <c r="L101" i="9"/>
  <c r="L102" i="9"/>
  <c r="L103" i="9"/>
  <c r="L104" i="9"/>
  <c r="L105" i="9"/>
  <c r="L106" i="9"/>
  <c r="L107" i="9"/>
  <c r="L108" i="9"/>
  <c r="L109" i="9"/>
  <c r="L110" i="9"/>
  <c r="L111" i="9"/>
  <c r="L100" i="9"/>
  <c r="J101" i="9"/>
  <c r="J102" i="9"/>
  <c r="J103" i="9"/>
  <c r="J104" i="9"/>
  <c r="J105" i="9"/>
  <c r="J106" i="9"/>
  <c r="J107" i="9"/>
  <c r="J108" i="9"/>
  <c r="J109" i="9"/>
  <c r="J110" i="9"/>
  <c r="J111" i="9"/>
  <c r="J100" i="9"/>
  <c r="H101" i="9"/>
  <c r="H102" i="9"/>
  <c r="H103" i="9"/>
  <c r="H104" i="9"/>
  <c r="H105" i="9"/>
  <c r="H106" i="9"/>
  <c r="H107" i="9"/>
  <c r="H108" i="9"/>
  <c r="H109" i="9"/>
  <c r="H110" i="9"/>
  <c r="H111" i="9"/>
  <c r="H100" i="9"/>
  <c r="F101" i="9"/>
  <c r="F102" i="9"/>
  <c r="F103" i="9"/>
  <c r="F104" i="9"/>
  <c r="F105" i="9"/>
  <c r="F106" i="9"/>
  <c r="F107" i="9"/>
  <c r="F108" i="9"/>
  <c r="F109" i="9"/>
  <c r="F110" i="9"/>
  <c r="F111" i="9"/>
  <c r="F100" i="9"/>
  <c r="N94" i="9"/>
  <c r="L94" i="9"/>
  <c r="M94" i="9" s="1"/>
  <c r="J94" i="9"/>
  <c r="H94" i="9"/>
  <c r="I94" i="9" s="1"/>
  <c r="F94" i="9"/>
  <c r="D94" i="9"/>
  <c r="P92" i="9"/>
  <c r="M92" i="9"/>
  <c r="I92" i="9"/>
  <c r="E92" i="9"/>
  <c r="P91" i="9"/>
  <c r="M91" i="9"/>
  <c r="I91" i="9"/>
  <c r="E91" i="9"/>
  <c r="P90" i="9"/>
  <c r="M90" i="9"/>
  <c r="I90" i="9"/>
  <c r="E90" i="9"/>
  <c r="P89" i="9"/>
  <c r="M89" i="9"/>
  <c r="I89" i="9"/>
  <c r="E89" i="9"/>
  <c r="P88" i="9"/>
  <c r="M88" i="9"/>
  <c r="I88" i="9"/>
  <c r="E88" i="9"/>
  <c r="P87" i="9"/>
  <c r="M87" i="9"/>
  <c r="I87" i="9"/>
  <c r="E87" i="9"/>
  <c r="P86" i="9"/>
  <c r="M86" i="9"/>
  <c r="I86" i="9"/>
  <c r="E86" i="9"/>
  <c r="P85" i="9"/>
  <c r="M85" i="9"/>
  <c r="I85" i="9"/>
  <c r="E85" i="9"/>
  <c r="P84" i="9"/>
  <c r="M84" i="9"/>
  <c r="I84" i="9"/>
  <c r="E84" i="9"/>
  <c r="P83" i="9"/>
  <c r="M83" i="9"/>
  <c r="I83" i="9"/>
  <c r="E83" i="9"/>
  <c r="P82" i="9"/>
  <c r="M82" i="9"/>
  <c r="I82" i="9"/>
  <c r="E82" i="9"/>
  <c r="P81" i="9"/>
  <c r="M81" i="9"/>
  <c r="I81" i="9"/>
  <c r="E81" i="9"/>
  <c r="N75" i="9"/>
  <c r="L75" i="9"/>
  <c r="M75" i="9" s="1"/>
  <c r="J75" i="9"/>
  <c r="H75" i="9"/>
  <c r="I75" i="9" s="1"/>
  <c r="F75" i="9"/>
  <c r="D75" i="9"/>
  <c r="P73" i="9"/>
  <c r="M73" i="9"/>
  <c r="I73" i="9"/>
  <c r="E73" i="9"/>
  <c r="P72" i="9"/>
  <c r="M72" i="9"/>
  <c r="I72" i="9"/>
  <c r="E72" i="9"/>
  <c r="P71" i="9"/>
  <c r="M71" i="9"/>
  <c r="I71" i="9"/>
  <c r="E71" i="9"/>
  <c r="P70" i="9"/>
  <c r="M70" i="9"/>
  <c r="I70" i="9"/>
  <c r="E70" i="9"/>
  <c r="P69" i="9"/>
  <c r="M69" i="9"/>
  <c r="I69" i="9"/>
  <c r="E69" i="9"/>
  <c r="P68" i="9"/>
  <c r="M68" i="9"/>
  <c r="I68" i="9"/>
  <c r="E68" i="9"/>
  <c r="P67" i="9"/>
  <c r="M67" i="9"/>
  <c r="I67" i="9"/>
  <c r="E67" i="9"/>
  <c r="P66" i="9"/>
  <c r="M66" i="9"/>
  <c r="I66" i="9"/>
  <c r="E66" i="9"/>
  <c r="P65" i="9"/>
  <c r="M65" i="9"/>
  <c r="I65" i="9"/>
  <c r="E65" i="9"/>
  <c r="P64" i="9"/>
  <c r="M64" i="9"/>
  <c r="I64" i="9"/>
  <c r="E64" i="9"/>
  <c r="P63" i="9"/>
  <c r="M63" i="9"/>
  <c r="I63" i="9"/>
  <c r="E63" i="9"/>
  <c r="P62" i="9"/>
  <c r="M62" i="9"/>
  <c r="I62" i="9"/>
  <c r="E62" i="9"/>
  <c r="P75" i="9" l="1"/>
  <c r="E75" i="9"/>
  <c r="L94" i="8"/>
  <c r="D94" i="8"/>
  <c r="P94" i="9"/>
  <c r="E94" i="9"/>
  <c r="F81" i="12"/>
  <c r="J81" i="8"/>
  <c r="F62" i="12"/>
  <c r="N81" i="12"/>
  <c r="J81" i="12"/>
  <c r="J82" i="12"/>
  <c r="H75" i="12"/>
  <c r="F82" i="8"/>
  <c r="D94" i="12"/>
  <c r="F83" i="12"/>
  <c r="E84" i="12"/>
  <c r="E85" i="12" s="1"/>
  <c r="M83" i="12"/>
  <c r="M84" i="12" s="1"/>
  <c r="N82" i="12"/>
  <c r="J85" i="12"/>
  <c r="J86" i="12"/>
  <c r="F82" i="12"/>
  <c r="J84" i="12"/>
  <c r="J87" i="12"/>
  <c r="I88" i="12"/>
  <c r="I89" i="12" s="1"/>
  <c r="J83" i="12"/>
  <c r="F64" i="12"/>
  <c r="L94" i="12"/>
  <c r="H94" i="12"/>
  <c r="L75" i="12"/>
  <c r="M75" i="12" s="1"/>
  <c r="M65" i="12"/>
  <c r="M66" i="12" s="1"/>
  <c r="N64" i="12"/>
  <c r="N63" i="12"/>
  <c r="I64" i="12"/>
  <c r="I65" i="12" s="1"/>
  <c r="J63" i="12"/>
  <c r="F65" i="12"/>
  <c r="E66" i="12"/>
  <c r="E67" i="12" s="1"/>
  <c r="N62" i="12"/>
  <c r="F63" i="12"/>
  <c r="D75" i="12"/>
  <c r="J62" i="12"/>
  <c r="M84" i="8"/>
  <c r="M85" i="8" s="1"/>
  <c r="N83" i="8"/>
  <c r="N82" i="8"/>
  <c r="I83" i="8"/>
  <c r="I84" i="8" s="1"/>
  <c r="J82" i="8"/>
  <c r="N81" i="8"/>
  <c r="E83" i="8"/>
  <c r="E84" i="8" s="1"/>
  <c r="F81" i="8"/>
  <c r="H94" i="8"/>
  <c r="N62" i="8"/>
  <c r="H75" i="8"/>
  <c r="F64" i="8"/>
  <c r="D75" i="8"/>
  <c r="L75" i="8"/>
  <c r="M75" i="8" s="1"/>
  <c r="J63" i="8"/>
  <c r="I64" i="8"/>
  <c r="I65" i="8" s="1"/>
  <c r="F65" i="8"/>
  <c r="E66" i="8"/>
  <c r="E67" i="8" s="1"/>
  <c r="F63" i="8"/>
  <c r="J62" i="8"/>
  <c r="M63" i="8"/>
  <c r="M64" i="8" s="1"/>
  <c r="F62" i="8"/>
  <c r="J64" i="12" l="1"/>
  <c r="N65" i="12"/>
  <c r="P81" i="12"/>
  <c r="P82" i="12"/>
  <c r="F84" i="12"/>
  <c r="F83" i="8"/>
  <c r="J83" i="8"/>
  <c r="P83" i="8" s="1"/>
  <c r="F66" i="12"/>
  <c r="N83" i="12"/>
  <c r="P83" i="12" s="1"/>
  <c r="J88" i="12"/>
  <c r="P63" i="12"/>
  <c r="M85" i="12"/>
  <c r="N84" i="12"/>
  <c r="P84" i="12" s="1"/>
  <c r="F85" i="12"/>
  <c r="E86" i="12"/>
  <c r="J89" i="12"/>
  <c r="I90" i="12"/>
  <c r="P64" i="12"/>
  <c r="P62" i="12"/>
  <c r="J65" i="12"/>
  <c r="I66" i="12"/>
  <c r="E68" i="12"/>
  <c r="F67" i="12"/>
  <c r="M67" i="12"/>
  <c r="N66" i="12"/>
  <c r="P82" i="8"/>
  <c r="I85" i="8"/>
  <c r="J84" i="8"/>
  <c r="P81" i="8"/>
  <c r="M86" i="8"/>
  <c r="N85" i="8"/>
  <c r="F66" i="8"/>
  <c r="F84" i="8"/>
  <c r="E85" i="8"/>
  <c r="N84" i="8"/>
  <c r="M65" i="8"/>
  <c r="N64" i="8"/>
  <c r="P62" i="8"/>
  <c r="I66" i="8"/>
  <c r="J65" i="8"/>
  <c r="N63" i="8"/>
  <c r="J64" i="8"/>
  <c r="F67" i="8"/>
  <c r="E68" i="8"/>
  <c r="P65" i="12" l="1"/>
  <c r="P84" i="8"/>
  <c r="M86" i="12"/>
  <c r="N85" i="12"/>
  <c r="P85" i="12" s="1"/>
  <c r="I91" i="12"/>
  <c r="J90" i="12"/>
  <c r="E87" i="12"/>
  <c r="F86" i="12"/>
  <c r="E69" i="12"/>
  <c r="F68" i="12"/>
  <c r="I67" i="12"/>
  <c r="J66" i="12"/>
  <c r="M68" i="12"/>
  <c r="N67" i="12"/>
  <c r="I86" i="8"/>
  <c r="J85" i="8"/>
  <c r="E86" i="8"/>
  <c r="F85" i="8"/>
  <c r="M87" i="8"/>
  <c r="N86" i="8"/>
  <c r="I67" i="8"/>
  <c r="J66" i="8"/>
  <c r="E69" i="8"/>
  <c r="F68" i="8"/>
  <c r="P64" i="8"/>
  <c r="P63" i="8"/>
  <c r="M66" i="8"/>
  <c r="N65" i="8"/>
  <c r="P65" i="8" s="1"/>
  <c r="A5" i="5"/>
  <c r="E24" i="8"/>
  <c r="D43" i="8"/>
  <c r="D44" i="8"/>
  <c r="D45" i="8"/>
  <c r="D46" i="8"/>
  <c r="D47" i="8"/>
  <c r="D48" i="8"/>
  <c r="D49" i="8"/>
  <c r="D50" i="8"/>
  <c r="D51" i="8"/>
  <c r="D52" i="8"/>
  <c r="D53" i="8"/>
  <c r="D54" i="8"/>
  <c r="E24" i="12"/>
  <c r="D43" i="12"/>
  <c r="D44" i="12"/>
  <c r="D45" i="12"/>
  <c r="D46" i="12"/>
  <c r="D47" i="12"/>
  <c r="D48" i="12"/>
  <c r="D49" i="12"/>
  <c r="D50" i="12"/>
  <c r="D51" i="12"/>
  <c r="D52" i="12"/>
  <c r="D53" i="12"/>
  <c r="D54" i="12"/>
  <c r="H24" i="8"/>
  <c r="I24" i="8"/>
  <c r="H43" i="8"/>
  <c r="L24" i="8"/>
  <c r="M24" i="8"/>
  <c r="L43" i="8"/>
  <c r="H25" i="8"/>
  <c r="H44" i="8"/>
  <c r="L25" i="8"/>
  <c r="L44" i="8"/>
  <c r="H26" i="8"/>
  <c r="H45" i="8"/>
  <c r="L26" i="8"/>
  <c r="L45" i="8"/>
  <c r="H27" i="8"/>
  <c r="H46" i="8"/>
  <c r="L27" i="8"/>
  <c r="L46" i="8"/>
  <c r="H28" i="8"/>
  <c r="H47" i="8"/>
  <c r="L28" i="8"/>
  <c r="L47" i="8"/>
  <c r="H29" i="8"/>
  <c r="H48" i="8"/>
  <c r="L29" i="8"/>
  <c r="L48" i="8"/>
  <c r="H30" i="8"/>
  <c r="H49" i="8"/>
  <c r="L30" i="8"/>
  <c r="L49" i="8"/>
  <c r="H31" i="8"/>
  <c r="H50" i="8"/>
  <c r="L31" i="8"/>
  <c r="L50" i="8"/>
  <c r="H32" i="8"/>
  <c r="H51" i="8"/>
  <c r="L32" i="8"/>
  <c r="L51" i="8"/>
  <c r="H33" i="8"/>
  <c r="H52" i="8"/>
  <c r="L33" i="8"/>
  <c r="L52" i="8"/>
  <c r="H34" i="8"/>
  <c r="H53" i="8"/>
  <c r="L34" i="8"/>
  <c r="L53" i="8"/>
  <c r="H35" i="8"/>
  <c r="H54" i="8"/>
  <c r="L35" i="8"/>
  <c r="L54" i="8"/>
  <c r="H24" i="12"/>
  <c r="I24" i="12"/>
  <c r="H43" i="12"/>
  <c r="L24" i="12"/>
  <c r="M24" i="12"/>
  <c r="L43" i="12"/>
  <c r="M43" i="12"/>
  <c r="H25" i="12"/>
  <c r="H44" i="12"/>
  <c r="L25" i="12"/>
  <c r="L44" i="12"/>
  <c r="H26" i="12"/>
  <c r="H45" i="12"/>
  <c r="L26" i="12"/>
  <c r="L45" i="12"/>
  <c r="H27" i="12"/>
  <c r="H46" i="12"/>
  <c r="L27" i="12"/>
  <c r="L46" i="12"/>
  <c r="H28" i="12"/>
  <c r="H47" i="12"/>
  <c r="L28" i="12"/>
  <c r="L47" i="12"/>
  <c r="H29" i="12"/>
  <c r="H48" i="12"/>
  <c r="L29" i="12"/>
  <c r="L48" i="12"/>
  <c r="H30" i="12"/>
  <c r="H49" i="12"/>
  <c r="L30" i="12"/>
  <c r="L49" i="12"/>
  <c r="H31" i="12"/>
  <c r="H50" i="12"/>
  <c r="L31" i="12"/>
  <c r="L50" i="12"/>
  <c r="H32" i="12"/>
  <c r="H51" i="12"/>
  <c r="L32" i="12"/>
  <c r="L51" i="12"/>
  <c r="H33" i="12"/>
  <c r="H52" i="12"/>
  <c r="L33" i="12"/>
  <c r="L52" i="12"/>
  <c r="H34" i="12"/>
  <c r="H53" i="12"/>
  <c r="L34" i="12"/>
  <c r="L53" i="12"/>
  <c r="H35" i="12"/>
  <c r="H54" i="12"/>
  <c r="L35" i="12"/>
  <c r="L54" i="12"/>
  <c r="P24" i="9"/>
  <c r="P25" i="9"/>
  <c r="P26" i="9"/>
  <c r="P27" i="9"/>
  <c r="P28" i="9"/>
  <c r="P29" i="9"/>
  <c r="P30" i="9"/>
  <c r="P31" i="9"/>
  <c r="P32" i="9"/>
  <c r="P33" i="9"/>
  <c r="P34" i="9"/>
  <c r="P35" i="9"/>
  <c r="F37" i="9"/>
  <c r="H37" i="9"/>
  <c r="J37" i="9"/>
  <c r="L37" i="9"/>
  <c r="N37" i="9"/>
  <c r="P43" i="9"/>
  <c r="P44" i="9"/>
  <c r="P45" i="9"/>
  <c r="P46" i="9"/>
  <c r="P47" i="9"/>
  <c r="P48" i="9"/>
  <c r="P49" i="9"/>
  <c r="P50" i="9"/>
  <c r="P51" i="9"/>
  <c r="P52" i="9"/>
  <c r="P53" i="9"/>
  <c r="P54" i="9"/>
  <c r="D56" i="9"/>
  <c r="F56" i="9"/>
  <c r="H56" i="9"/>
  <c r="J56" i="9"/>
  <c r="L56" i="9"/>
  <c r="N56" i="9"/>
  <c r="L107" i="12" l="1"/>
  <c r="L111" i="12"/>
  <c r="L109" i="12"/>
  <c r="L104" i="12"/>
  <c r="L110" i="12"/>
  <c r="L108" i="12"/>
  <c r="L106" i="12"/>
  <c r="L103" i="12"/>
  <c r="L102" i="12"/>
  <c r="L101" i="12"/>
  <c r="H100" i="12"/>
  <c r="L105" i="12"/>
  <c r="D56" i="8"/>
  <c r="H111" i="8"/>
  <c r="H110" i="8"/>
  <c r="H109" i="8"/>
  <c r="H108" i="8"/>
  <c r="H107" i="8"/>
  <c r="H106" i="8"/>
  <c r="H105" i="8"/>
  <c r="H111" i="12"/>
  <c r="H110" i="12"/>
  <c r="H109" i="12"/>
  <c r="H108" i="12"/>
  <c r="H107" i="12"/>
  <c r="H106" i="12"/>
  <c r="H105" i="12"/>
  <c r="H104" i="12"/>
  <c r="H103" i="12"/>
  <c r="H102" i="12"/>
  <c r="H101" i="12"/>
  <c r="L100" i="12"/>
  <c r="H37" i="12"/>
  <c r="H104" i="8"/>
  <c r="H103" i="8"/>
  <c r="M56" i="9"/>
  <c r="I56" i="9"/>
  <c r="E56" i="9"/>
  <c r="L100" i="8"/>
  <c r="H102" i="8"/>
  <c r="A4" i="5"/>
  <c r="A3" i="5"/>
  <c r="A7" i="5"/>
  <c r="L111" i="8"/>
  <c r="L110" i="8"/>
  <c r="L109" i="8"/>
  <c r="L108" i="8"/>
  <c r="L107" i="8"/>
  <c r="L106" i="8"/>
  <c r="L105" i="8"/>
  <c r="L104" i="8"/>
  <c r="L103" i="8"/>
  <c r="L102" i="8"/>
  <c r="L101" i="8"/>
  <c r="H101" i="8"/>
  <c r="H100" i="8"/>
  <c r="J91" i="12"/>
  <c r="I92" i="12"/>
  <c r="J92" i="12" s="1"/>
  <c r="F87" i="12"/>
  <c r="E88" i="12"/>
  <c r="N86" i="12"/>
  <c r="P86" i="12" s="1"/>
  <c r="M87" i="12"/>
  <c r="P66" i="12"/>
  <c r="J67" i="12"/>
  <c r="I68" i="12"/>
  <c r="N68" i="12"/>
  <c r="M69" i="12"/>
  <c r="E70" i="12"/>
  <c r="F69" i="12"/>
  <c r="P85" i="8"/>
  <c r="M88" i="8"/>
  <c r="N87" i="8"/>
  <c r="I87" i="8"/>
  <c r="J86" i="8"/>
  <c r="P86" i="8" s="1"/>
  <c r="F86" i="8"/>
  <c r="E87" i="8"/>
  <c r="H56" i="8"/>
  <c r="F69" i="8"/>
  <c r="E70" i="8"/>
  <c r="N66" i="8"/>
  <c r="P66" i="8" s="1"/>
  <c r="M67" i="8"/>
  <c r="I68" i="8"/>
  <c r="J67" i="8"/>
  <c r="J43" i="12"/>
  <c r="A2" i="5"/>
  <c r="M110" i="9"/>
  <c r="M108" i="9"/>
  <c r="I107" i="9"/>
  <c r="L37" i="12"/>
  <c r="L37" i="8"/>
  <c r="M105" i="9"/>
  <c r="M111" i="9"/>
  <c r="I106" i="9"/>
  <c r="M104" i="9"/>
  <c r="I100" i="9"/>
  <c r="L56" i="8"/>
  <c r="H56" i="12"/>
  <c r="I103" i="9"/>
  <c r="J43" i="8"/>
  <c r="F43" i="12"/>
  <c r="M106" i="9"/>
  <c r="M100" i="9"/>
  <c r="M109" i="9"/>
  <c r="M107" i="9"/>
  <c r="N24" i="12"/>
  <c r="I111" i="9"/>
  <c r="I105" i="9"/>
  <c r="I110" i="9"/>
  <c r="I108" i="9"/>
  <c r="J24" i="12"/>
  <c r="H37" i="8"/>
  <c r="I109" i="9"/>
  <c r="M102" i="9"/>
  <c r="P56" i="9"/>
  <c r="F113" i="9"/>
  <c r="N113" i="9"/>
  <c r="M101" i="9"/>
  <c r="M37" i="9"/>
  <c r="M103" i="9"/>
  <c r="I104" i="9"/>
  <c r="I101" i="9"/>
  <c r="I37" i="9"/>
  <c r="I102" i="9"/>
  <c r="P37" i="9"/>
  <c r="N24" i="8"/>
  <c r="A1" i="5"/>
  <c r="H113" i="9"/>
  <c r="P109" i="9"/>
  <c r="P105" i="9"/>
  <c r="P101" i="9"/>
  <c r="L56" i="12"/>
  <c r="P111" i="9"/>
  <c r="P107" i="9"/>
  <c r="P103" i="9"/>
  <c r="L113" i="9"/>
  <c r="D56" i="12"/>
  <c r="F43" i="8"/>
  <c r="A9" i="5"/>
  <c r="J113" i="9"/>
  <c r="P110" i="9"/>
  <c r="P108" i="9"/>
  <c r="P106" i="9"/>
  <c r="P104" i="9"/>
  <c r="P102" i="9"/>
  <c r="P100" i="9"/>
  <c r="M25" i="12"/>
  <c r="N25" i="12" s="1"/>
  <c r="N43" i="12"/>
  <c r="M25" i="8"/>
  <c r="N25" i="8" s="1"/>
  <c r="I44" i="12"/>
  <c r="J44" i="12" s="1"/>
  <c r="J44" i="8"/>
  <c r="E25" i="12"/>
  <c r="A22" i="5"/>
  <c r="A20" i="5"/>
  <c r="A18" i="5"/>
  <c r="A16" i="5"/>
  <c r="A14" i="5"/>
  <c r="A12" i="5"/>
  <c r="A10" i="5"/>
  <c r="A21" i="5"/>
  <c r="A19" i="5"/>
  <c r="A17" i="5"/>
  <c r="A15" i="5"/>
  <c r="A13" i="5"/>
  <c r="A11" i="5"/>
  <c r="M44" i="12"/>
  <c r="I25" i="12"/>
  <c r="N43" i="8"/>
  <c r="M45" i="8"/>
  <c r="J24" i="8"/>
  <c r="I25" i="8"/>
  <c r="E25" i="8"/>
  <c r="E26" i="8" s="1"/>
  <c r="E44" i="12"/>
  <c r="F44" i="8"/>
  <c r="E45" i="8"/>
  <c r="A8" i="5"/>
  <c r="A6" i="5"/>
  <c r="N100" i="12" l="1"/>
  <c r="J100" i="12"/>
  <c r="I100" i="12" s="1"/>
  <c r="J100" i="8"/>
  <c r="I100" i="8" s="1"/>
  <c r="P67" i="12"/>
  <c r="L113" i="8"/>
  <c r="N100" i="8"/>
  <c r="H113" i="8"/>
  <c r="M88" i="12"/>
  <c r="N87" i="12"/>
  <c r="P87" i="12" s="1"/>
  <c r="E89" i="12"/>
  <c r="F88" i="12"/>
  <c r="J94" i="12"/>
  <c r="I94" i="12" s="1"/>
  <c r="M26" i="12"/>
  <c r="N26" i="12" s="1"/>
  <c r="E71" i="12"/>
  <c r="F70" i="12"/>
  <c r="I69" i="12"/>
  <c r="J68" i="12"/>
  <c r="M70" i="12"/>
  <c r="N69" i="12"/>
  <c r="M89" i="8"/>
  <c r="N88" i="8"/>
  <c r="I88" i="8"/>
  <c r="J87" i="8"/>
  <c r="P87" i="8" s="1"/>
  <c r="E88" i="8"/>
  <c r="F87" i="8"/>
  <c r="I45" i="8"/>
  <c r="J45" i="8" s="1"/>
  <c r="I69" i="8"/>
  <c r="J68" i="8"/>
  <c r="E71" i="8"/>
  <c r="F70" i="8"/>
  <c r="M68" i="8"/>
  <c r="N67" i="8"/>
  <c r="P67" i="8" s="1"/>
  <c r="M100" i="12"/>
  <c r="P24" i="12"/>
  <c r="M113" i="9"/>
  <c r="H113" i="12"/>
  <c r="I113" i="9"/>
  <c r="P113" i="9"/>
  <c r="P117" i="9" s="1"/>
  <c r="L113" i="12"/>
  <c r="I45" i="12"/>
  <c r="I46" i="12" s="1"/>
  <c r="M26" i="8"/>
  <c r="N26" i="8" s="1"/>
  <c r="E26" i="12"/>
  <c r="E27" i="12" s="1"/>
  <c r="P43" i="12"/>
  <c r="N44" i="8"/>
  <c r="P44" i="8" s="1"/>
  <c r="E27" i="8"/>
  <c r="J25" i="8"/>
  <c r="J101" i="8" s="1"/>
  <c r="I101" i="8" s="1"/>
  <c r="I26" i="8"/>
  <c r="N45" i="8"/>
  <c r="M46" i="8"/>
  <c r="J25" i="12"/>
  <c r="J101" i="12" s="1"/>
  <c r="I26" i="12"/>
  <c r="F45" i="8"/>
  <c r="E46" i="8"/>
  <c r="F44" i="12"/>
  <c r="E45" i="12"/>
  <c r="P24" i="8"/>
  <c r="P43" i="8"/>
  <c r="N44" i="12"/>
  <c r="N101" i="12" s="1"/>
  <c r="M45" i="12"/>
  <c r="M27" i="8" l="1"/>
  <c r="N27" i="8" s="1"/>
  <c r="J45" i="12"/>
  <c r="P100" i="8"/>
  <c r="M100" i="8"/>
  <c r="N102" i="8"/>
  <c r="M102" i="8" s="1"/>
  <c r="N101" i="8"/>
  <c r="I46" i="8"/>
  <c r="I47" i="8" s="1"/>
  <c r="M27" i="12"/>
  <c r="N27" i="12" s="1"/>
  <c r="E90" i="12"/>
  <c r="F89" i="12"/>
  <c r="M89" i="12"/>
  <c r="N88" i="12"/>
  <c r="P88" i="12" s="1"/>
  <c r="J69" i="12"/>
  <c r="I70" i="12"/>
  <c r="M71" i="12"/>
  <c r="N70" i="12"/>
  <c r="E72" i="12"/>
  <c r="F71" i="12"/>
  <c r="P68" i="12"/>
  <c r="N89" i="8"/>
  <c r="M90" i="8"/>
  <c r="E89" i="8"/>
  <c r="F88" i="8"/>
  <c r="I89" i="8"/>
  <c r="J88" i="8"/>
  <c r="F71" i="8"/>
  <c r="E72" i="8"/>
  <c r="M69" i="8"/>
  <c r="N68" i="8"/>
  <c r="P68" i="8" s="1"/>
  <c r="J69" i="8"/>
  <c r="I70" i="8"/>
  <c r="P100" i="12"/>
  <c r="P45" i="8"/>
  <c r="N45" i="12"/>
  <c r="M46" i="12"/>
  <c r="F45" i="12"/>
  <c r="E46" i="12"/>
  <c r="F46" i="8"/>
  <c r="E47" i="8"/>
  <c r="I101" i="12"/>
  <c r="P25" i="12"/>
  <c r="P25" i="8"/>
  <c r="E28" i="8"/>
  <c r="P44" i="12"/>
  <c r="M101" i="12"/>
  <c r="J46" i="12"/>
  <c r="I47" i="12"/>
  <c r="J26" i="12"/>
  <c r="J102" i="12" s="1"/>
  <c r="I27" i="12"/>
  <c r="M47" i="8"/>
  <c r="N46" i="8"/>
  <c r="J26" i="8"/>
  <c r="J102" i="8" s="1"/>
  <c r="I102" i="8" s="1"/>
  <c r="I27" i="8"/>
  <c r="E28" i="12"/>
  <c r="M28" i="8" l="1"/>
  <c r="M28" i="12"/>
  <c r="N102" i="12"/>
  <c r="M102" i="12" s="1"/>
  <c r="J46" i="8"/>
  <c r="P46" i="8" s="1"/>
  <c r="P69" i="12"/>
  <c r="P101" i="8"/>
  <c r="M101" i="8"/>
  <c r="P102" i="8"/>
  <c r="N103" i="8"/>
  <c r="M103" i="8" s="1"/>
  <c r="E91" i="12"/>
  <c r="F90" i="12"/>
  <c r="M90" i="12"/>
  <c r="N89" i="12"/>
  <c r="P89" i="12" s="1"/>
  <c r="M72" i="12"/>
  <c r="N71" i="12"/>
  <c r="E73" i="12"/>
  <c r="F73" i="12" s="1"/>
  <c r="F72" i="12"/>
  <c r="I71" i="12"/>
  <c r="J70" i="12"/>
  <c r="I90" i="8"/>
  <c r="J89" i="8"/>
  <c r="P89" i="8" s="1"/>
  <c r="E90" i="8"/>
  <c r="F89" i="8"/>
  <c r="P88" i="8"/>
  <c r="M91" i="8"/>
  <c r="N90" i="8"/>
  <c r="I71" i="8"/>
  <c r="J70" i="8"/>
  <c r="E73" i="8"/>
  <c r="F73" i="8" s="1"/>
  <c r="F72" i="8"/>
  <c r="M70" i="8"/>
  <c r="N69" i="8"/>
  <c r="P69" i="8" s="1"/>
  <c r="P45" i="12"/>
  <c r="P26" i="8"/>
  <c r="N47" i="8"/>
  <c r="M48" i="8"/>
  <c r="M49" i="8" s="1"/>
  <c r="M50" i="8" s="1"/>
  <c r="M51" i="8" s="1"/>
  <c r="M52" i="8" s="1"/>
  <c r="M53" i="8" s="1"/>
  <c r="M54" i="8" s="1"/>
  <c r="E29" i="12"/>
  <c r="I28" i="8"/>
  <c r="J27" i="8"/>
  <c r="M29" i="8"/>
  <c r="M31" i="8" s="1"/>
  <c r="M32" i="8" s="1"/>
  <c r="M33" i="8" s="1"/>
  <c r="M34" i="8" s="1"/>
  <c r="M35" i="8" s="1"/>
  <c r="N28" i="8"/>
  <c r="J27" i="12"/>
  <c r="J103" i="12" s="1"/>
  <c r="I28" i="12"/>
  <c r="J47" i="12"/>
  <c r="I48" i="12"/>
  <c r="P101" i="12"/>
  <c r="P26" i="12"/>
  <c r="E29" i="8"/>
  <c r="E31" i="8" s="1"/>
  <c r="E32" i="8" s="1"/>
  <c r="E33" i="8" s="1"/>
  <c r="E34" i="8" s="1"/>
  <c r="E35" i="8" s="1"/>
  <c r="E48" i="8"/>
  <c r="E49" i="8" s="1"/>
  <c r="E50" i="8" s="1"/>
  <c r="E51" i="8" s="1"/>
  <c r="E52" i="8" s="1"/>
  <c r="E53" i="8" s="1"/>
  <c r="E54" i="8" s="1"/>
  <c r="F47" i="8"/>
  <c r="F46" i="12"/>
  <c r="E47" i="12"/>
  <c r="N46" i="12"/>
  <c r="N103" i="12" s="1"/>
  <c r="M47" i="12"/>
  <c r="N28" i="12"/>
  <c r="M29" i="12"/>
  <c r="I48" i="8"/>
  <c r="I49" i="8" s="1"/>
  <c r="I50" i="8" s="1"/>
  <c r="I51" i="8" s="1"/>
  <c r="I52" i="8" s="1"/>
  <c r="I53" i="8" s="1"/>
  <c r="I54" i="8" s="1"/>
  <c r="J47" i="8"/>
  <c r="J103" i="8" l="1"/>
  <c r="I103" i="8" s="1"/>
  <c r="N104" i="8"/>
  <c r="M104" i="8" s="1"/>
  <c r="E92" i="12"/>
  <c r="F92" i="12" s="1"/>
  <c r="F91" i="12"/>
  <c r="M91" i="12"/>
  <c r="N90" i="12"/>
  <c r="P90" i="12" s="1"/>
  <c r="F75" i="12"/>
  <c r="E75" i="12" s="1"/>
  <c r="P70" i="12"/>
  <c r="J71" i="12"/>
  <c r="I72" i="12"/>
  <c r="M73" i="12"/>
  <c r="N73" i="12" s="1"/>
  <c r="N72" i="12"/>
  <c r="N91" i="8"/>
  <c r="M92" i="8"/>
  <c r="N92" i="8" s="1"/>
  <c r="F90" i="8"/>
  <c r="E91" i="8"/>
  <c r="I91" i="8"/>
  <c r="J90" i="8"/>
  <c r="P90" i="8" s="1"/>
  <c r="N70" i="8"/>
  <c r="P70" i="8" s="1"/>
  <c r="M71" i="8"/>
  <c r="F75" i="8"/>
  <c r="E75" i="8" s="1"/>
  <c r="I72" i="8"/>
  <c r="J71" i="8"/>
  <c r="P102" i="12"/>
  <c r="I102" i="12"/>
  <c r="P47" i="8"/>
  <c r="N47" i="12"/>
  <c r="M48" i="12"/>
  <c r="J48" i="8"/>
  <c r="F48" i="8"/>
  <c r="M103" i="12"/>
  <c r="J48" i="12"/>
  <c r="I49" i="12"/>
  <c r="J28" i="12"/>
  <c r="J104" i="12" s="1"/>
  <c r="I29" i="12"/>
  <c r="J28" i="8"/>
  <c r="J104" i="8" s="1"/>
  <c r="I104" i="8" s="1"/>
  <c r="I29" i="8"/>
  <c r="I31" i="8" s="1"/>
  <c r="I32" i="8" s="1"/>
  <c r="I33" i="8" s="1"/>
  <c r="I34" i="8" s="1"/>
  <c r="I35" i="8" s="1"/>
  <c r="N48" i="8"/>
  <c r="N29" i="12"/>
  <c r="M30" i="12"/>
  <c r="F47" i="12"/>
  <c r="E48" i="12"/>
  <c r="I103" i="12"/>
  <c r="P27" i="12"/>
  <c r="N29" i="8"/>
  <c r="P27" i="8"/>
  <c r="E30" i="12"/>
  <c r="P46" i="12"/>
  <c r="P103" i="8" l="1"/>
  <c r="N104" i="12"/>
  <c r="M104" i="12" s="1"/>
  <c r="P71" i="12"/>
  <c r="N94" i="8"/>
  <c r="M94" i="8" s="1"/>
  <c r="N105" i="8"/>
  <c r="M105" i="8" s="1"/>
  <c r="P104" i="8"/>
  <c r="M92" i="12"/>
  <c r="N92" i="12" s="1"/>
  <c r="N91" i="12"/>
  <c r="P91" i="12" s="1"/>
  <c r="F94" i="12"/>
  <c r="E94" i="12" s="1"/>
  <c r="I73" i="12"/>
  <c r="J73" i="12" s="1"/>
  <c r="J72" i="12"/>
  <c r="N75" i="12"/>
  <c r="I92" i="8"/>
  <c r="J92" i="8" s="1"/>
  <c r="J91" i="8"/>
  <c r="P91" i="8" s="1"/>
  <c r="E92" i="8"/>
  <c r="F92" i="8" s="1"/>
  <c r="F91" i="8"/>
  <c r="M72" i="8"/>
  <c r="N71" i="8"/>
  <c r="P71" i="8" s="1"/>
  <c r="I73" i="8"/>
  <c r="J73" i="8" s="1"/>
  <c r="J72" i="8"/>
  <c r="P47" i="12"/>
  <c r="P103" i="12"/>
  <c r="N30" i="12"/>
  <c r="M31" i="12"/>
  <c r="P28" i="8"/>
  <c r="J49" i="12"/>
  <c r="I50" i="12"/>
  <c r="E31" i="12"/>
  <c r="N30" i="8"/>
  <c r="N49" i="8"/>
  <c r="J29" i="8"/>
  <c r="J105" i="8" s="1"/>
  <c r="I105" i="8" s="1"/>
  <c r="P28" i="12"/>
  <c r="P48" i="8"/>
  <c r="N48" i="12"/>
  <c r="M49" i="12"/>
  <c r="F48" i="12"/>
  <c r="E49" i="12"/>
  <c r="J29" i="12"/>
  <c r="J105" i="12" s="1"/>
  <c r="I30" i="12"/>
  <c r="F49" i="8"/>
  <c r="J49" i="8"/>
  <c r="N105" i="12" l="1"/>
  <c r="M105" i="12" s="1"/>
  <c r="P72" i="12"/>
  <c r="P73" i="12"/>
  <c r="P49" i="8"/>
  <c r="F94" i="8"/>
  <c r="E94" i="8" s="1"/>
  <c r="P105" i="8"/>
  <c r="N106" i="8"/>
  <c r="M106" i="8" s="1"/>
  <c r="N94" i="12"/>
  <c r="M94" i="12" s="1"/>
  <c r="P92" i="12"/>
  <c r="P94" i="12" s="1"/>
  <c r="J75" i="12"/>
  <c r="I75" i="12" s="1"/>
  <c r="P75" i="12"/>
  <c r="P92" i="8"/>
  <c r="P94" i="8" s="1"/>
  <c r="J94" i="8"/>
  <c r="I94" i="8" s="1"/>
  <c r="N72" i="8"/>
  <c r="P72" i="8" s="1"/>
  <c r="M73" i="8"/>
  <c r="N73" i="8" s="1"/>
  <c r="J75" i="8"/>
  <c r="I75" i="8" s="1"/>
  <c r="P104" i="12"/>
  <c r="I104" i="12"/>
  <c r="P48" i="12"/>
  <c r="I105" i="12"/>
  <c r="P29" i="12"/>
  <c r="J50" i="8"/>
  <c r="F50" i="8"/>
  <c r="J30" i="12"/>
  <c r="J106" i="12" s="1"/>
  <c r="I31" i="12"/>
  <c r="F49" i="12"/>
  <c r="E50" i="12"/>
  <c r="J30" i="8"/>
  <c r="J106" i="8" s="1"/>
  <c r="I106" i="8" s="1"/>
  <c r="N50" i="8"/>
  <c r="N31" i="8"/>
  <c r="E32" i="12"/>
  <c r="J50" i="12"/>
  <c r="I51" i="12"/>
  <c r="N31" i="12"/>
  <c r="M32" i="12"/>
  <c r="N49" i="12"/>
  <c r="P49" i="12" s="1"/>
  <c r="M50" i="12"/>
  <c r="P29" i="8"/>
  <c r="N106" i="12" l="1"/>
  <c r="M106" i="12" s="1"/>
  <c r="P106" i="8"/>
  <c r="N107" i="8"/>
  <c r="M107" i="8" s="1"/>
  <c r="N75" i="8"/>
  <c r="P73" i="8"/>
  <c r="P75" i="8" s="1"/>
  <c r="E33" i="12"/>
  <c r="N32" i="8"/>
  <c r="N51" i="8"/>
  <c r="F50" i="12"/>
  <c r="E51" i="12"/>
  <c r="J31" i="12"/>
  <c r="J107" i="12" s="1"/>
  <c r="I32" i="12"/>
  <c r="F51" i="8"/>
  <c r="J51" i="8"/>
  <c r="P105" i="12"/>
  <c r="N50" i="12"/>
  <c r="M51" i="12"/>
  <c r="N32" i="12"/>
  <c r="M33" i="12"/>
  <c r="J31" i="8"/>
  <c r="J107" i="8" s="1"/>
  <c r="I107" i="8" s="1"/>
  <c r="I106" i="12"/>
  <c r="P30" i="12"/>
  <c r="P50" i="8"/>
  <c r="J51" i="12"/>
  <c r="I52" i="12"/>
  <c r="P30" i="8"/>
  <c r="N107" i="12" l="1"/>
  <c r="M107" i="12" s="1"/>
  <c r="P107" i="8"/>
  <c r="N108" i="8"/>
  <c r="M108" i="8" s="1"/>
  <c r="P50" i="12"/>
  <c r="P51" i="8"/>
  <c r="J32" i="8"/>
  <c r="J108" i="8" s="1"/>
  <c r="I108" i="8" s="1"/>
  <c r="N51" i="12"/>
  <c r="M52" i="12"/>
  <c r="F51" i="12"/>
  <c r="E52" i="12"/>
  <c r="N52" i="8"/>
  <c r="E34" i="12"/>
  <c r="P106" i="12"/>
  <c r="P31" i="8"/>
  <c r="N33" i="12"/>
  <c r="M34" i="12"/>
  <c r="J52" i="8"/>
  <c r="F52" i="8"/>
  <c r="I107" i="12"/>
  <c r="P31" i="12"/>
  <c r="N33" i="8"/>
  <c r="J52" i="12"/>
  <c r="I53" i="12"/>
  <c r="J32" i="12"/>
  <c r="J108" i="12" s="1"/>
  <c r="I33" i="12"/>
  <c r="N108" i="12" l="1"/>
  <c r="M108" i="12" s="1"/>
  <c r="N109" i="8"/>
  <c r="M109" i="8" s="1"/>
  <c r="P108" i="8"/>
  <c r="P52" i="8"/>
  <c r="P51" i="12"/>
  <c r="N34" i="8"/>
  <c r="N35" i="8"/>
  <c r="F53" i="8"/>
  <c r="F54" i="8"/>
  <c r="J53" i="8"/>
  <c r="J54" i="8"/>
  <c r="N34" i="12"/>
  <c r="M35" i="12"/>
  <c r="N35" i="12" s="1"/>
  <c r="E35" i="12"/>
  <c r="N53" i="8"/>
  <c r="N54" i="8"/>
  <c r="F52" i="12"/>
  <c r="E53" i="12"/>
  <c r="N52" i="12"/>
  <c r="P52" i="12" s="1"/>
  <c r="M53" i="12"/>
  <c r="P32" i="8"/>
  <c r="J33" i="12"/>
  <c r="J109" i="12" s="1"/>
  <c r="I34" i="12"/>
  <c r="J53" i="12"/>
  <c r="I54" i="12"/>
  <c r="J54" i="12" s="1"/>
  <c r="P107" i="12"/>
  <c r="J33" i="8"/>
  <c r="J109" i="8" s="1"/>
  <c r="P32" i="12"/>
  <c r="N109" i="12" l="1"/>
  <c r="M109" i="12" s="1"/>
  <c r="P109" i="8"/>
  <c r="I109" i="8"/>
  <c r="N110" i="8"/>
  <c r="M110" i="8" s="1"/>
  <c r="N111" i="8"/>
  <c r="M111" i="8" s="1"/>
  <c r="P108" i="12"/>
  <c r="I108" i="12"/>
  <c r="N56" i="8"/>
  <c r="M56" i="8" s="1"/>
  <c r="F56" i="8"/>
  <c r="E56" i="8" s="1"/>
  <c r="J56" i="12"/>
  <c r="I56" i="12" s="1"/>
  <c r="J34" i="12"/>
  <c r="J110" i="12" s="1"/>
  <c r="I35" i="12"/>
  <c r="J35" i="12" s="1"/>
  <c r="J111" i="12" s="1"/>
  <c r="N53" i="12"/>
  <c r="P53" i="12" s="1"/>
  <c r="M54" i="12"/>
  <c r="N54" i="12" s="1"/>
  <c r="P54" i="12" s="1"/>
  <c r="N37" i="12"/>
  <c r="M37" i="12" s="1"/>
  <c r="P54" i="8"/>
  <c r="J56" i="8"/>
  <c r="I56" i="8" s="1"/>
  <c r="N37" i="8"/>
  <c r="M37" i="8" s="1"/>
  <c r="P33" i="8"/>
  <c r="I109" i="12"/>
  <c r="P33" i="12"/>
  <c r="P53" i="8"/>
  <c r="J34" i="8"/>
  <c r="J110" i="8" s="1"/>
  <c r="I110" i="8" s="1"/>
  <c r="J35" i="8"/>
  <c r="J111" i="8" s="1"/>
  <c r="I111" i="8" s="1"/>
  <c r="F53" i="12"/>
  <c r="E54" i="12"/>
  <c r="F54" i="12" s="1"/>
  <c r="N110" i="12" l="1"/>
  <c r="M110" i="12" s="1"/>
  <c r="N111" i="12"/>
  <c r="M111" i="12" s="1"/>
  <c r="P110" i="8"/>
  <c r="N113" i="8"/>
  <c r="M113" i="8" s="1"/>
  <c r="P111" i="8"/>
  <c r="J113" i="8"/>
  <c r="I113" i="8" s="1"/>
  <c r="P56" i="8"/>
  <c r="F56" i="12"/>
  <c r="E56" i="12" s="1"/>
  <c r="P109" i="12"/>
  <c r="P35" i="8"/>
  <c r="J37" i="8"/>
  <c r="I37" i="8" s="1"/>
  <c r="I110" i="12"/>
  <c r="P34" i="12"/>
  <c r="P56" i="12"/>
  <c r="P34" i="8"/>
  <c r="N56" i="12"/>
  <c r="M56" i="12" s="1"/>
  <c r="I111" i="12"/>
  <c r="P35" i="12"/>
  <c r="J37" i="12"/>
  <c r="I37" i="12" s="1"/>
  <c r="P113" i="8" l="1"/>
  <c r="P117" i="8" s="1"/>
  <c r="P37" i="12"/>
  <c r="N113" i="12"/>
  <c r="M113" i="12" s="1"/>
  <c r="P110" i="12"/>
  <c r="P37" i="8"/>
  <c r="P111" i="12"/>
  <c r="J113" i="12"/>
  <c r="I113" i="12" s="1"/>
  <c r="P113" i="12" l="1"/>
  <c r="P117" i="12" s="1"/>
  <c r="D102" i="9" l="1"/>
  <c r="E102" i="9" s="1"/>
  <c r="D107" i="9"/>
  <c r="E107" i="9" s="1"/>
  <c r="D108" i="9"/>
  <c r="E108" i="9" s="1"/>
  <c r="D109" i="9"/>
  <c r="E109" i="9" s="1"/>
  <c r="D37" i="9"/>
  <c r="E37" i="9" s="1"/>
  <c r="D111" i="9"/>
  <c r="E111" i="9" s="1"/>
  <c r="D101" i="9"/>
  <c r="E101" i="9" s="1"/>
  <c r="D26" i="8"/>
  <c r="F26" i="8" s="1"/>
  <c r="F102" i="8" s="1"/>
  <c r="D28" i="8"/>
  <c r="D104" i="8" s="1"/>
  <c r="D35" i="8"/>
  <c r="F35" i="8" s="1"/>
  <c r="F111" i="8" s="1"/>
  <c r="D35" i="12"/>
  <c r="D100" i="9"/>
  <c r="E100" i="9" s="1"/>
  <c r="D110" i="9"/>
  <c r="E110" i="9" s="1"/>
  <c r="D104" i="9"/>
  <c r="E104" i="9" s="1"/>
  <c r="D105" i="9"/>
  <c r="E105" i="9" s="1"/>
  <c r="D103" i="9"/>
  <c r="E103" i="9" s="1"/>
  <c r="D26" i="12"/>
  <c r="D102" i="12" s="1"/>
  <c r="D29" i="8"/>
  <c r="F29" i="8" s="1"/>
  <c r="F105" i="8" s="1"/>
  <c r="D29" i="12"/>
  <c r="D105" i="12" s="1"/>
  <c r="D30" i="12"/>
  <c r="D106" i="12" s="1"/>
  <c r="D31" i="12"/>
  <c r="D107" i="12" s="1"/>
  <c r="D32" i="12"/>
  <c r="D108" i="12" s="1"/>
  <c r="F32" i="12"/>
  <c r="F108" i="12" s="1"/>
  <c r="D33" i="12"/>
  <c r="D109" i="12" s="1"/>
  <c r="D34" i="12"/>
  <c r="D110" i="12" s="1"/>
  <c r="D24" i="12"/>
  <c r="D100" i="12" s="1"/>
  <c r="D106" i="9"/>
  <c r="E106" i="9" s="1"/>
  <c r="D25" i="8"/>
  <c r="F25" i="8" s="1"/>
  <c r="F101" i="8" s="1"/>
  <c r="D25" i="12"/>
  <c r="D101" i="12" s="1"/>
  <c r="D27" i="8"/>
  <c r="D103" i="8" s="1"/>
  <c r="D27" i="12"/>
  <c r="D103" i="12" s="1"/>
  <c r="D28" i="12"/>
  <c r="D104" i="12" s="1"/>
  <c r="D30" i="8"/>
  <c r="F30" i="8" s="1"/>
  <c r="F106" i="8" s="1"/>
  <c r="D31" i="8"/>
  <c r="F31" i="8" s="1"/>
  <c r="F107" i="8" s="1"/>
  <c r="D32" i="8"/>
  <c r="F32" i="8" s="1"/>
  <c r="F108" i="8" s="1"/>
  <c r="D33" i="8"/>
  <c r="F33" i="8" s="1"/>
  <c r="F109" i="8" s="1"/>
  <c r="D34" i="8"/>
  <c r="D110" i="8" s="1"/>
  <c r="D24" i="8"/>
  <c r="D100" i="8" s="1"/>
  <c r="F34" i="8" l="1"/>
  <c r="F110" i="8" s="1"/>
  <c r="F30" i="12"/>
  <c r="F106" i="12" s="1"/>
  <c r="F35" i="12"/>
  <c r="F111" i="12" s="1"/>
  <c r="D111" i="12"/>
  <c r="D37" i="12"/>
  <c r="F24" i="12"/>
  <c r="D111" i="8"/>
  <c r="E111" i="8" s="1"/>
  <c r="F24" i="8"/>
  <c r="F100" i="8" s="1"/>
  <c r="E100" i="8" s="1"/>
  <c r="F34" i="12"/>
  <c r="F33" i="12"/>
  <c r="F31" i="12"/>
  <c r="F29" i="12"/>
  <c r="D102" i="8"/>
  <c r="E102" i="8" s="1"/>
  <c r="E110" i="8"/>
  <c r="E108" i="12"/>
  <c r="E106" i="12"/>
  <c r="D37" i="8"/>
  <c r="D109" i="8"/>
  <c r="E109" i="8" s="1"/>
  <c r="D108" i="8"/>
  <c r="E108" i="8" s="1"/>
  <c r="D107" i="8"/>
  <c r="E107" i="8" s="1"/>
  <c r="D106" i="8"/>
  <c r="E106" i="8" s="1"/>
  <c r="D113" i="9"/>
  <c r="E113" i="9" s="1"/>
  <c r="F28" i="12"/>
  <c r="F27" i="12"/>
  <c r="F27" i="8"/>
  <c r="F103" i="8" s="1"/>
  <c r="E103" i="8" s="1"/>
  <c r="F25" i="12"/>
  <c r="D101" i="8"/>
  <c r="E101" i="8" s="1"/>
  <c r="F26" i="12"/>
  <c r="D105" i="8"/>
  <c r="E105" i="8" s="1"/>
  <c r="F28" i="8"/>
  <c r="F104" i="8" s="1"/>
  <c r="E104" i="8" s="1"/>
  <c r="E111" i="12" l="1"/>
  <c r="F101" i="12"/>
  <c r="E101" i="12" s="1"/>
  <c r="F105" i="12"/>
  <c r="E105" i="12" s="1"/>
  <c r="F107" i="12"/>
  <c r="E107" i="12" s="1"/>
  <c r="F102" i="12"/>
  <c r="E102" i="12" s="1"/>
  <c r="F103" i="12"/>
  <c r="E103" i="12" s="1"/>
  <c r="F109" i="12"/>
  <c r="E109" i="12" s="1"/>
  <c r="F104" i="12"/>
  <c r="E104" i="12" s="1"/>
  <c r="F110" i="12"/>
  <c r="E110" i="12" s="1"/>
  <c r="F100" i="12"/>
  <c r="E100" i="12" s="1"/>
  <c r="F113" i="8"/>
  <c r="D113" i="8"/>
  <c r="D113" i="12"/>
  <c r="F37" i="8"/>
  <c r="E37" i="8" s="1"/>
  <c r="F37" i="12"/>
  <c r="E37" i="12" s="1"/>
  <c r="F113" i="12" l="1"/>
  <c r="E113" i="8"/>
  <c r="E113" i="12" l="1"/>
</calcChain>
</file>

<file path=xl/sharedStrings.xml><?xml version="1.0" encoding="utf-8"?>
<sst xmlns="http://schemas.openxmlformats.org/spreadsheetml/2006/main" count="5552" uniqueCount="1324">
  <si>
    <t>Brantford Power Inc.</t>
  </si>
  <si>
    <t>Burlington Hydro Inc.</t>
  </si>
  <si>
    <t>Centre Wellington Hydro Ltd.</t>
  </si>
  <si>
    <t>Cooperative Hydro Embrun Inc.</t>
  </si>
  <si>
    <t>E.L.K. Energy Inc.</t>
  </si>
  <si>
    <t>Essex Powerlines Corporation</t>
  </si>
  <si>
    <t>Festival Hydro Inc.</t>
  </si>
  <si>
    <t>Fort Frances Power Corporation</t>
  </si>
  <si>
    <t>Hydro Hawkesbury Inc.</t>
  </si>
  <si>
    <t>Kitchener-Wilmot Hydro Inc.</t>
  </si>
  <si>
    <t>Lakeland Power Distribution Ltd.</t>
  </si>
  <si>
    <t>London Hydro Inc.</t>
  </si>
  <si>
    <t>Niagara-on-the-Lake Hydro Inc.</t>
  </si>
  <si>
    <t>North Bay Hydro Distribution Limited</t>
  </si>
  <si>
    <t>Northern Ontario Wires Inc.</t>
  </si>
  <si>
    <t>Orangeville Hydro Limited</t>
  </si>
  <si>
    <t>Ottawa River Power Corporation</t>
  </si>
  <si>
    <t>PUC Distribution Inc.</t>
  </si>
  <si>
    <t>Renfrew Hydro Inc.</t>
  </si>
  <si>
    <t>Sioux Lookout Hydro Inc.</t>
  </si>
  <si>
    <t>Tillsonburg Hydro Inc.</t>
  </si>
  <si>
    <t>Westario Power Inc.</t>
  </si>
  <si>
    <t>Residential</t>
  </si>
  <si>
    <t>Choose Rate Class</t>
  </si>
  <si>
    <t>General Service Less Than 50 kW</t>
  </si>
  <si>
    <t>General Service 50 to 1,000 kW</t>
  </si>
  <si>
    <t>Residential Regular</t>
  </si>
  <si>
    <t>General Service 1,000 to 4,999 kW</t>
  </si>
  <si>
    <t>Residential Urban</t>
  </si>
  <si>
    <t>Large Use</t>
  </si>
  <si>
    <t>Residential Urban Year-Round</t>
  </si>
  <si>
    <t>Unmetered Scattered Load</t>
  </si>
  <si>
    <t>Residential Suburban</t>
  </si>
  <si>
    <t>Sentinel Lighting</t>
  </si>
  <si>
    <t>Residential Suburban Seasonal</t>
  </si>
  <si>
    <t>Street Lighting</t>
  </si>
  <si>
    <t>Residential Suburban Year Round</t>
  </si>
  <si>
    <t>Residential - Time of Use</t>
  </si>
  <si>
    <t>Residential - Hensall</t>
  </si>
  <si>
    <t>Residential – High Density [R1]</t>
  </si>
  <si>
    <t>Residential – Normal Density [R2]</t>
  </si>
  <si>
    <t>Seasonal Residential – High Density [R3]</t>
  </si>
  <si>
    <t>Seasonal Residential – Normal Density [R4]</t>
  </si>
  <si>
    <t>Residential – Urban [UR]</t>
  </si>
  <si>
    <t>General Service Less Than 50 kW – Single Phase energy-billed [G1]</t>
  </si>
  <si>
    <t>General Service Less Than 50 kW – Three Phase energy-billed [G3]</t>
  </si>
  <si>
    <t>General Service Less Than 50 kW – Transmission Class energy-billed [T]</t>
  </si>
  <si>
    <t>General Service Less Than 50 kW – Urban energy-billed [UG]</t>
  </si>
  <si>
    <t>Westport Sewage Treatment Plant</t>
  </si>
  <si>
    <t>Small Commercial and USL - per meter</t>
  </si>
  <si>
    <t>Small Commercial and USL - per connection</t>
  </si>
  <si>
    <t>Farms – Single Phase energy-billed [F1]</t>
  </si>
  <si>
    <t>General Service 50 to 499 kW</t>
  </si>
  <si>
    <t>General Service 50 to 699 kW</t>
  </si>
  <si>
    <t>General Service 50 to 999 kW</t>
  </si>
  <si>
    <t>General Service 50 to 999 kW - Interval Metered</t>
  </si>
  <si>
    <t>General Service 50 to 1,000 kW - Interval Meters</t>
  </si>
  <si>
    <t>General Service 50 to 1,000 kW - Non Interval Meters</t>
  </si>
  <si>
    <t>General Service 50 to 1,499 kW</t>
  </si>
  <si>
    <t>General Service 50 to 1,499 kW - Interval Metered</t>
  </si>
  <si>
    <t>General Service  50 to 2,499 kW</t>
  </si>
  <si>
    <t>General Service 50 to 2,999 kW</t>
  </si>
  <si>
    <t>General Service 50 to 2,999 kW - Time of Use</t>
  </si>
  <si>
    <t>General Service 50 to 4,999 kW</t>
  </si>
  <si>
    <t>General Service 50 to 4,999 kW – Interval Metered</t>
  </si>
  <si>
    <t>General Service 50 to 4,999 kW - Time of Use</t>
  </si>
  <si>
    <t>General Service 50 to 4,999 kW (CoGeneration)</t>
  </si>
  <si>
    <t>General Service 50 to 4,999 kW (formerly Time of Use)</t>
  </si>
  <si>
    <t>General Service 500 to 4,999 kW</t>
  </si>
  <si>
    <t>General Service 700 to 4,999 kW</t>
  </si>
  <si>
    <t>General Service 1,000 to 2,999 kW</t>
  </si>
  <si>
    <t>General Service 1,000 to 4,999 kW - Interval Meters</t>
  </si>
  <si>
    <t>General Service 1,000 To 4,999 kW (co-generation)</t>
  </si>
  <si>
    <t>General Service Greater Than 1,000 kW</t>
  </si>
  <si>
    <t>General Service Intermediate Rate Class 1,000 To 4,999 kW (formerly Large Use Customers)</t>
  </si>
  <si>
    <t>General Service Intermediate Rate Class 1,000 To 4,999 kW (formerly General Service &gt; 50 kW Customers)</t>
  </si>
  <si>
    <t>General Service 1,500 to 4,999 kW</t>
  </si>
  <si>
    <t>General Service Equal To Or Greater Than 1,500 kW</t>
  </si>
  <si>
    <t>General Service Equal To Or Greater Than 1,500 kW - Interval Metered</t>
  </si>
  <si>
    <t>General Service Intermediate 1,000 To 4,999 kW</t>
  </si>
  <si>
    <t>General Service 2,500 to 4,999 kW</t>
  </si>
  <si>
    <t>General Service 3,000 to 4,999 kW</t>
  </si>
  <si>
    <t>General Service 3,000 to 4,999 kW - Interval Metered</t>
  </si>
  <si>
    <t>General Service 3,000 to 4,999 kW - Intermediate Use</t>
  </si>
  <si>
    <t>General Service 3,000 to 4,999 kW - Time of Use</t>
  </si>
  <si>
    <t>Intermediate With Self Generation</t>
  </si>
  <si>
    <t>General Service - Commercial</t>
  </si>
  <si>
    <t>General Service - Institutional</t>
  </si>
  <si>
    <t>Farms – Three Phase energy-billed [F3]</t>
  </si>
  <si>
    <t>Large Use - Regular</t>
  </si>
  <si>
    <t>Large Use &gt; 5000 kW</t>
  </si>
  <si>
    <t>Large Use - 3TS</t>
  </si>
  <si>
    <t>Large Use - Ford Annex</t>
  </si>
  <si>
    <t>Embedded Distributor</t>
  </si>
  <si>
    <t>Low Voltage Wheeling Charge Rate</t>
  </si>
  <si>
    <t>Stand-By</t>
  </si>
  <si>
    <t>Standby Power</t>
  </si>
  <si>
    <t>Standby Power – INTERIM APPROVAL</t>
  </si>
  <si>
    <t>Standby Power - APPROVED ON AN INTERIM BASIS</t>
  </si>
  <si>
    <t>Standby - General Service 50 - 1,000 kW</t>
  </si>
  <si>
    <t>Standby Power General Service 50 to 1,499 kW</t>
  </si>
  <si>
    <t>Standby - General Service 1,000 - 5,000 kW</t>
  </si>
  <si>
    <t>Standby Power General Service 1,500 to 4,999 kW</t>
  </si>
  <si>
    <t>Standby - Large Use</t>
  </si>
  <si>
    <t>Standby Power General Service Large Use</t>
  </si>
  <si>
    <t>Standby Distribution Service</t>
  </si>
  <si>
    <t>kW</t>
  </si>
  <si>
    <t>Rate Description</t>
  </si>
  <si>
    <t>Rate</t>
  </si>
  <si>
    <t>Network Service Rate</t>
  </si>
  <si>
    <t>Line Connection Service Rate</t>
  </si>
  <si>
    <t>Transformation Connection Service Rate</t>
  </si>
  <si>
    <t>Both Line and Transformation Connection Service Rate</t>
  </si>
  <si>
    <t>Month</t>
  </si>
  <si>
    <t>Units Billed</t>
  </si>
  <si>
    <t>Amount</t>
  </si>
  <si>
    <t>January</t>
  </si>
  <si>
    <t>February</t>
  </si>
  <si>
    <t>March</t>
  </si>
  <si>
    <t>April</t>
  </si>
  <si>
    <t>May</t>
  </si>
  <si>
    <t>June</t>
  </si>
  <si>
    <t>July</t>
  </si>
  <si>
    <t>August</t>
  </si>
  <si>
    <t>September</t>
  </si>
  <si>
    <t>October</t>
  </si>
  <si>
    <t>November</t>
  </si>
  <si>
    <t>December</t>
  </si>
  <si>
    <t>Total</t>
  </si>
  <si>
    <t>1. Info</t>
  </si>
  <si>
    <t>2. Table of Contents</t>
  </si>
  <si>
    <t>Algoma Power Inc.</t>
  </si>
  <si>
    <t>Greater Sudbury Hydro Inc.</t>
  </si>
  <si>
    <t>Kingston Hydro Corporation</t>
  </si>
  <si>
    <t>Niagara Peninsula Energy Inc.</t>
  </si>
  <si>
    <t>Wasaga Distribution Inc.</t>
  </si>
  <si>
    <t>Waterloo North Hydro Inc.</t>
  </si>
  <si>
    <t>Toronto Hydro-Electric System Limited</t>
  </si>
  <si>
    <t>Atikokan Hydro Inc.</t>
  </si>
  <si>
    <t>Chapleau Public Utilities Corporation</t>
  </si>
  <si>
    <t>Espanola Regional Hydro Distribution Corporation</t>
  </si>
  <si>
    <t>Halton Hills Hydro Inc.</t>
  </si>
  <si>
    <t>Hydro 2000 Inc.</t>
  </si>
  <si>
    <t>Hydro Ottawa Limited</t>
  </si>
  <si>
    <t>Lakefront Utilities Inc.</t>
  </si>
  <si>
    <t>Oshawa PUC Networks Inc.</t>
  </si>
  <si>
    <t>Rideau St. Lawrence Distribution Inc.</t>
  </si>
  <si>
    <t>Wellington North Power Inc.</t>
  </si>
  <si>
    <t xml:space="preserve">Utility Name   </t>
  </si>
  <si>
    <t>Assigned EB Number</t>
  </si>
  <si>
    <t>Phone Number</t>
  </si>
  <si>
    <t>Email Address</t>
  </si>
  <si>
    <t>Last COS Re-based Year</t>
  </si>
  <si>
    <t>Rate Class</t>
  </si>
  <si>
    <t>Unit</t>
  </si>
  <si>
    <t>Loss Adjusted Billed kWh</t>
  </si>
  <si>
    <t>Billed Amount</t>
  </si>
  <si>
    <t>Billed Amount %</t>
  </si>
  <si>
    <t>Current Wholesale Billing</t>
  </si>
  <si>
    <t>The purpose of this sheet is to re-align the current RTS Network Rates to recover current wholesale network costs.</t>
  </si>
  <si>
    <t>Current RTSR-Network</t>
  </si>
  <si>
    <t>IESO</t>
  </si>
  <si>
    <t>Network</t>
  </si>
  <si>
    <t>Transformation Connection</t>
  </si>
  <si>
    <t>Line Connection</t>
  </si>
  <si>
    <t>Hydro One</t>
  </si>
  <si>
    <t>Uniform Transmission Rates</t>
  </si>
  <si>
    <t>Hydro One Sub-Transmission Rates</t>
  </si>
  <si>
    <t>Non-Loss Adjusted Metered kWh</t>
  </si>
  <si>
    <t>Non-Loss Adjusted Metered kW</t>
  </si>
  <si>
    <t>Billed kW</t>
  </si>
  <si>
    <t>RTSR-Network</t>
  </si>
  <si>
    <t>RTSR-Connection</t>
  </si>
  <si>
    <t>Add Extra Host Here (II)</t>
  </si>
  <si>
    <t>(if needed)</t>
  </si>
  <si>
    <t>$</t>
  </si>
  <si>
    <t>Low Voltage Switchgear Credit (if applicable, enter as a negative value)</t>
  </si>
  <si>
    <t>Low Voltage Switchgear Credit (if applicable)</t>
  </si>
  <si>
    <t>Total including deduction for Low Voltage Switchgear Credit</t>
  </si>
  <si>
    <t>Bluewater Power Distribution Corporation</t>
  </si>
  <si>
    <t>Canadian Niagara Power Inc.</t>
  </si>
  <si>
    <t>Oakville Hydro Electricity Distribution Inc.</t>
  </si>
  <si>
    <t>Orillia Power Distribution Corporation</t>
  </si>
  <si>
    <t>Peterborough Distribution Incorporated</t>
  </si>
  <si>
    <t>Drop-down lists are shaded blue; Input cells are shaded green.</t>
  </si>
  <si>
    <r>
      <t xml:space="preserve">Applicable 
Loss Factor
</t>
    </r>
    <r>
      <rPr>
        <b/>
        <i/>
        <sz val="9"/>
        <color rgb="FFFF0000"/>
        <rFont val="Arial"/>
        <family val="2"/>
      </rPr>
      <t>eg: (1.0325)</t>
    </r>
  </si>
  <si>
    <t>If needed, add extra host here. (II)</t>
  </si>
  <si>
    <t>Adjusted RTSR Network</t>
  </si>
  <si>
    <t>ENWIN Utilities Ltd.</t>
  </si>
  <si>
    <t>EPCOR Electricity Distribution Ontario Inc.</t>
  </si>
  <si>
    <t>Alectra Utilities Corporation-Brampton Rate Zone</t>
  </si>
  <si>
    <t>Alectra Utilities Corporation-Enersource Rate Zone</t>
  </si>
  <si>
    <t>Alectra Utilities Corporation-Horizon Utilities Rate Zone</t>
  </si>
  <si>
    <t>Alectra Utilities Corporation-PowerStream Rate Zone</t>
  </si>
  <si>
    <t>Energy+ Inc.-For Former Brant County Power Service Area</t>
  </si>
  <si>
    <t>Energy+ Inc.-For Former Cambridge and North Dumfries Hydro Service Area</t>
  </si>
  <si>
    <t>Entegrus Powerlines Inc.-For Entegrus-Main Rate Zone</t>
  </si>
  <si>
    <t>Entegrus Powerlines Inc.-For Former St. Thomas Energy Rate Zone</t>
  </si>
  <si>
    <t>Grimsby Power Incorporated</t>
  </si>
  <si>
    <t>Hearst Power Distribution Co. Ltd.</t>
  </si>
  <si>
    <t>Hydro One Networks Inc.-Former Haldimand County Hydro Inc. Service Area</t>
  </si>
  <si>
    <t>Hydro One Networks Inc.-Former Norfolk Power Distribution Inc. Service Area</t>
  </si>
  <si>
    <t>Hydro One Networks Inc.-Former Woodstock Hydro Services Inc. Service Area</t>
  </si>
  <si>
    <t>InnPower Corporation</t>
  </si>
  <si>
    <t>Lakeland Power Distribution Ltd.-Parry Sound Service Area</t>
  </si>
  <si>
    <t>Milton Hydro Distribution Inc.</t>
  </si>
  <si>
    <t>Newmarket-Tay Power Distribution Ltd.-For Former Midland Power Utility Rate Zone</t>
  </si>
  <si>
    <t>Newmarket-Tay Power Distribution Ltd.-For Newmarket-Tay Power Main Rate Zone</t>
  </si>
  <si>
    <t>Synergy North Corporation-Kenora Rate Zone</t>
  </si>
  <si>
    <t>Welland Hydro-Electric System Corp.</t>
  </si>
  <si>
    <t>Hydro One Networks Inc.</t>
  </si>
  <si>
    <t>Name and Title of Contact</t>
  </si>
  <si>
    <t>Entegrus Powerlines Inc.</t>
  </si>
  <si>
    <t>Erie Thames Powerlines Corporation</t>
  </si>
  <si>
    <t/>
  </si>
  <si>
    <t>Filing_Year</t>
  </si>
  <si>
    <t>Company_Name</t>
  </si>
  <si>
    <t>Rate_Class</t>
  </si>
  <si>
    <t>Rate_Class_Detail</t>
  </si>
  <si>
    <t>Ret_Metered_consumption_in_kWhs</t>
  </si>
  <si>
    <t>Ret_Metered_consumption_in_kWs</t>
  </si>
  <si>
    <t>Dist_RPPMeterCustkWh</t>
  </si>
  <si>
    <t>Dist_RPPMeterCustkW</t>
  </si>
  <si>
    <t>Dist_NonRPPMeterCustkWh</t>
  </si>
  <si>
    <t>Dist_NonRPPMeterCustkW</t>
  </si>
  <si>
    <t>IESOMeterCustkWh</t>
  </si>
  <si>
    <t>IESOMeterCustKW</t>
  </si>
  <si>
    <t>TotConsmptionforDistCustkWh</t>
  </si>
  <si>
    <t>TotConsmptionforDistCustkW</t>
  </si>
  <si>
    <t>Calculated_TOTAL_KWH</t>
  </si>
  <si>
    <t>Calculated_TOTAL_KW</t>
  </si>
  <si>
    <t>ALECTRA UTILITIES CORPORATION</t>
  </si>
  <si>
    <t>EMBEDDED DISTRIBUTOR(S)</t>
  </si>
  <si>
    <t>HYDRO ONE BRAMPTON_EMBEDDED DISTRIBUTOR</t>
  </si>
  <si>
    <t>GENERAL SERVICE EQUAL TO OR GREATER THAN 50 KW</t>
  </si>
  <si>
    <t>ENERSOURCE_GENERAL SERVICE 50 TO 499 KW</t>
  </si>
  <si>
    <t>ENERSOURCE_GENERAL SERVICE 500 TO 4,999 KW</t>
  </si>
  <si>
    <t>HORIZON_GENERAL SERVICE 50 TO 4,999 KW</t>
  </si>
  <si>
    <t>HYDRO ONE BRAMPTON_ENERGY FROM WASTE</t>
  </si>
  <si>
    <t>HYDRO ONE BRAMPTON_GENERAL SERVICE 50 TO 699 KW</t>
  </si>
  <si>
    <t>HYDRO ONE BRAMPTON_GENERAL SERVICE 700 TO 4,999 KW</t>
  </si>
  <si>
    <t>POWERSTREAM_GENERAL SERVICE 50 TO 4,999 KW</t>
  </si>
  <si>
    <t>GENERAL SERVICE LESS THAN 50 KW</t>
  </si>
  <si>
    <t>ENERSOURCE_GENERAL SERVICE LESS THAN 50 KW</t>
  </si>
  <si>
    <t>HORIZON_GENERAL SERVICE LESS THAN 50 KW</t>
  </si>
  <si>
    <t>HYDRO ONE BRAMPTON_GENERAL SERVICE LESS THAN 50 KW</t>
  </si>
  <si>
    <t>POWERSTREAM_GENERAL SERVICE LESS THAN 50 KW</t>
  </si>
  <si>
    <t>LARGE USER</t>
  </si>
  <si>
    <t>ENERSOURCE_LARGE USE</t>
  </si>
  <si>
    <t>HORIZON_LARGE USE</t>
  </si>
  <si>
    <t>HORIZON_LARGE USE WITH DEDICATED ASSETS</t>
  </si>
  <si>
    <t>HYDRO ONE BRAMPTON_LARGE USE</t>
  </si>
  <si>
    <t>POWERSTREAM_LARGE USE</t>
  </si>
  <si>
    <t>NO RATE CLASS</t>
  </si>
  <si>
    <t>ALECTRA UTILITIES CORPORATION_NO RATE CLASS SERVICE CLASSIFICATION</t>
  </si>
  <si>
    <t>RESIDENTIAL</t>
  </si>
  <si>
    <t>ENERSOURCE_RESIDENTIAL</t>
  </si>
  <si>
    <t>HORIZON_RESIDENTIAL</t>
  </si>
  <si>
    <t>HYDRO ONE BRAMPTON_RESIDENTIAL</t>
  </si>
  <si>
    <t>POWERSTREAM_RESIDENTIAL</t>
  </si>
  <si>
    <t>SENTINEL LIGHTING CONNECTIONS</t>
  </si>
  <si>
    <t>HORIZON_SENTINEL LIGHTING</t>
  </si>
  <si>
    <t>POWERSTREAM_SENTINEL LIGHTING</t>
  </si>
  <si>
    <t>STREET LIGHTING CONNECTIONS</t>
  </si>
  <si>
    <t>ENERSOURCE_STREET LIGHTING</t>
  </si>
  <si>
    <t>HORIZON_STREET LIGHTING</t>
  </si>
  <si>
    <t>HYDRO ONE BRAMPTON_STREET LIGHTING</t>
  </si>
  <si>
    <t>POWERSTREAM_STREET LIGHTING</t>
  </si>
  <si>
    <t>UNMETERED SCATTERED LOAD CONNECTIONS</t>
  </si>
  <si>
    <t>ENERSOURCE_UNMETERED SCATTERED LOAD</t>
  </si>
  <si>
    <t>HORIZON_UNMETERED SCATTERED LOAD</t>
  </si>
  <si>
    <t>HYDRO ONE BRAMPTON_UNMETERED SCATTERED LOAD</t>
  </si>
  <si>
    <t>POWERSTREAM_UNMETERED SCATTERED LOAD</t>
  </si>
  <si>
    <t>ALGOMA POWER INC.</t>
  </si>
  <si>
    <t>RESIDENTIAL - R2</t>
  </si>
  <si>
    <t>ALGOMA POWER INC._NO RATE CLASS SERVICE CLASSIFICATION</t>
  </si>
  <si>
    <t>RESIDENTIAL - R1</t>
  </si>
  <si>
    <t>RESIDENTIAL - SEASONAL</t>
  </si>
  <si>
    <t>STREET LIGHTING</t>
  </si>
  <si>
    <t>ALGOMA POWER INC._STREET LIGHTING SERVICE CLASSIFICATION</t>
  </si>
  <si>
    <t>ATIKOKAN HYDRO INC.</t>
  </si>
  <si>
    <t>GENERAL SERVICE 50 TO 4,999 KW</t>
  </si>
  <si>
    <t>ATIKOKAN HYDRO INC._GENERAL SERVICE 50 TO 4,999 KW SERVICE CLASSIFICATION</t>
  </si>
  <si>
    <t>ATIKOKAN HYDRO INC._GENERAL SERVICE LESS THAN 50 KW SERVICE CLASSIFICATION</t>
  </si>
  <si>
    <t>ATIKOKAN HYDRO INC._NO RATE CLASS SERVICE CLASSIFICATION</t>
  </si>
  <si>
    <t>ATIKOKAN HYDRO INC._RESIDENTIAL SERVICE CLASSIFICATION</t>
  </si>
  <si>
    <t>ATIKOKAN HYDRO INC._STREET LIGHTING SERVICE CLASSIFICATION</t>
  </si>
  <si>
    <t>BLUEWATER POWER DISTRIBUTION CORPORATION</t>
  </si>
  <si>
    <t>GENERAL SERVICE 1,000 TO 4,999 KW</t>
  </si>
  <si>
    <t>BLUEWATER POWER DISTRIBUTION CORPORATION_GENERAL SERVICE 1,000 TO 4,999 KW SERVICE CLASSIFICATION</t>
  </si>
  <si>
    <t>GENERAL SERVICE 50 TO 999 KW</t>
  </si>
  <si>
    <t>BLUEWATER POWER DISTRIBUTION CORPORATION_GENERAL SERVICE 50 TO 999 KW SERVICE CLASSIFICATION</t>
  </si>
  <si>
    <t>BLUEWATER POWER DISTRIBUTION CORPORATION_GENERAL SERVICE LESS THAN 50 KW SERVICE CLASSIFICATION</t>
  </si>
  <si>
    <t>LARGE USE</t>
  </si>
  <si>
    <t>BLUEWATER POWER DISTRIBUTION CORPORATION_LARGE USE SERVICE CLASSIFICATION</t>
  </si>
  <si>
    <t>BLUEWATER POWER DISTRIBUTION CORPORATION_NO RATE CLASS SERVICE CLASSIFICATION</t>
  </si>
  <si>
    <t>BLUEWATER POWER DISTRIBUTION CORPORATION_RESIDENTIAL SERVICE CLASSIFICATION</t>
  </si>
  <si>
    <t>SENTINEL LIGHTING</t>
  </si>
  <si>
    <t>BLUEWATER POWER DISTRIBUTION CORPORATION_SENTINEL LIGHTING SERVICE CLASSIFICATION</t>
  </si>
  <si>
    <t>BLUEWATER POWER DISTRIBUTION CORPORATION_STREET LIGHTING SERVICE CLASSIFICATION</t>
  </si>
  <si>
    <t>UNMETERED SCATTERED LOAD</t>
  </si>
  <si>
    <t>BLUEWATER POWER DISTRIBUTION CORPORATION_UNMETERED SCATTERED LOAD SERVICE CLASSIFICATION</t>
  </si>
  <si>
    <t>BRANTFORD POWER INC.</t>
  </si>
  <si>
    <t>EMBEDDED DISTRIBUTOR</t>
  </si>
  <si>
    <t>BRANTFORD POWER INC._EMBEDDED DISTRIBUTOR SERVICE CLASSIFICATION</t>
  </si>
  <si>
    <t>BRANTFORD POWER INC._GENERAL SERVICE 50 TO 4,999 KW SERVICE CLASSIFICATION</t>
  </si>
  <si>
    <t>BRANTFORD POWER INC._GENERAL SERVICE LESS THAN 50 KW SERVICE CLASSIFICATION</t>
  </si>
  <si>
    <t>BRANTFORD POWER INC._NO RATE CLASS SERVICE CLASSIFICATION</t>
  </si>
  <si>
    <t>BRANTFORD POWER INC._RESIDENTIAL SERVICE CLASSIFICATION</t>
  </si>
  <si>
    <t>BRANTFORD POWER INC._SENTINEL LIGHTING SERVICE CLASSIFICATION</t>
  </si>
  <si>
    <t>BRANTFORD POWER INC._STREET LIGHTING SERVICE CLASSIFICATION</t>
  </si>
  <si>
    <t>BRANTFORD POWER INC._UNMETERED SCATTERED LOAD SERVICE CLASSIFICATION</t>
  </si>
  <si>
    <t>BURLINGTON HYDRO INC.</t>
  </si>
  <si>
    <t>BURLINGTON HYDRO INC._GENERAL SERVICE 50 TO 4,999 KW SERVICE CLASSIFICATION</t>
  </si>
  <si>
    <t>BURLINGTON HYDRO INC._GENERAL SERVICE LESS THAN 50 KW SERVICE CLASSIFICATION</t>
  </si>
  <si>
    <t>BURLINGTON HYDRO INC._NO RATE CLASS SERVICE CLASSIFICATION</t>
  </si>
  <si>
    <t>BURLINGTON HYDRO INC._RESIDENTIAL SERVICE CLASSIFICATION</t>
  </si>
  <si>
    <t>BURLINGTON HYDRO INC._STREET LIGHTING SERVICE CLASSIFICATION</t>
  </si>
  <si>
    <t>BURLINGTON HYDRO INC._UNMETERED SCATTERED LOAD SERVICE CLASSIFICATION</t>
  </si>
  <si>
    <t>CANADIAN NIAGARA POWER INC.</t>
  </si>
  <si>
    <t>CANADIAN NIAGARA POWER INC._EMBEDDED DISTRIBUTOR SERVICE CLASSIFICATION</t>
  </si>
  <si>
    <t>CANADIAN NIAGARA POWER INC._GENERAL SERVICE 50 TO 4,999 KW SERVICE CLASSIFICATION</t>
  </si>
  <si>
    <t>CANADIAN NIAGARA POWER INC._GENERAL SERVICE LESS THAN 50 KW SERVICE CLASSIFICATION</t>
  </si>
  <si>
    <t>CANADIAN NIAGARA POWER INC._NO RATE CLASS SERVICE CLASSIFICATION</t>
  </si>
  <si>
    <t>CANADIAN NIAGARA POWER INC._RESIDENTIAL SERVICE CLASSIFICATION</t>
  </si>
  <si>
    <t>CANADIAN NIAGARA POWER INC._SENTINEL LIGHTING SERVICE CLASSIFICATION</t>
  </si>
  <si>
    <t>CANADIAN NIAGARA POWER INC._STREET LIGHTING SERVICE CLASSIFICATION</t>
  </si>
  <si>
    <t>CANADIAN NIAGARA POWER INC._UNMETERED SCATTERED LOAD SERVICE CLASSIFICATION</t>
  </si>
  <si>
    <t>CENTRE WELLINGTON HYDRO LTD.</t>
  </si>
  <si>
    <t>GENERAL SERVICE 3,000 TO 4,999 KW</t>
  </si>
  <si>
    <t>CENTRE WELLINGTON HYDRO LTD._GENERAL SERVICE 3,000 TO 4,999 KW SERVICE CLASSIFICATION</t>
  </si>
  <si>
    <t>GENERAL SERVICE 50 TO 2,999 KW</t>
  </si>
  <si>
    <t>CENTRE WELLINGTON HYDRO LTD._GENERAL SERVICE 50 TO 2,999 KW SERVICE CLASSIFICATION</t>
  </si>
  <si>
    <t>CENTRE WELLINGTON HYDRO LTD._GENERAL SERVICE LESS THAN 50 KW SERVICE CLASSIFICATION</t>
  </si>
  <si>
    <t>CENTRE WELLINGTON HYDRO LTD._NO RATE CLASS SERVICE CLASSIFICATION</t>
  </si>
  <si>
    <t>CENTRE WELLINGTON HYDRO LTD._RESIDENTIAL SERVICE CLASSIFICATION</t>
  </si>
  <si>
    <t>CENTRE WELLINGTON HYDRO LTD._SENTINEL LIGHTING SERVICE CLASSIFICATION</t>
  </si>
  <si>
    <t>CENTRE WELLINGTON HYDRO LTD._STREET LIGHTING SERVICE CLASSIFICATION</t>
  </si>
  <si>
    <t>CENTRE WELLINGTON HYDRO LTD._UNMETERED SCATTERED LOAD SERVICE CLASSIFICATION</t>
  </si>
  <si>
    <t>CHAPLEAU PUBLIC UTILITIES CORPORATION</t>
  </si>
  <si>
    <t>CHAPLEAU PUBLIC UTILITIES CORPORATION_GENERAL SERVICE 50 TO 4,999 KW SERVICE CLASSIFICATION</t>
  </si>
  <si>
    <t>CHAPLEAU PUBLIC UTILITIES CORPORATION_GENERAL SERVICE LESS THAN 50 KW SERVICE CLASSIFICATION</t>
  </si>
  <si>
    <t>CHAPLEAU PUBLIC UTILITIES CORPORATION_NO RATE CLASS SERVICE CLASSIFICATION</t>
  </si>
  <si>
    <t>CHAPLEAU PUBLIC UTILITIES CORPORATION_RESIDENTIAL SERVICE CLASSIFICATION</t>
  </si>
  <si>
    <t>CHAPLEAU PUBLIC UTILITIES CORPORATION_SENTINEL LIGHTING SERVICE CLASSIFICATION</t>
  </si>
  <si>
    <t>CHAPLEAU PUBLIC UTILITIES CORPORATION_STREET LIGHTING SERVICE CLASSIFICATION</t>
  </si>
  <si>
    <t>CHAPLEAU PUBLIC UTILITIES CORPORATION_UNMETERED SCATTERED LOAD SERVICE CLASSIFICATION</t>
  </si>
  <si>
    <t>COOPERATIVE HYDRO EMBRUN INC.</t>
  </si>
  <si>
    <t>COOPERATIVE HYDRO EMBRUN INC._GENERAL SERVICE 50 TO 4,999 KW SERVICE CLASSIFICATION</t>
  </si>
  <si>
    <t>COOPERATIVE HYDRO EMBRUN INC._GENERAL SERVICE LESS THAN 50 KW SERVICE CLASSIFICATION</t>
  </si>
  <si>
    <t>COOPERATIVE HYDRO EMBRUN INC._NO RATE CLASS SERVICE CLASSIFICATION</t>
  </si>
  <si>
    <t>COOPERATIVE HYDRO EMBRUN INC._RESIDENTIAL SERVICE CLASSIFICATION</t>
  </si>
  <si>
    <t>COOPERATIVE HYDRO EMBRUN INC._STREET LIGHTING SERVICE CLASSIFICATION</t>
  </si>
  <si>
    <t>COOPERATIVE HYDRO EMBRUN INC._UNMETERED SCATTERED LOAD SERVICE CLASSIFICATION</t>
  </si>
  <si>
    <t>E.L.K. ENERGY INC.</t>
  </si>
  <si>
    <t>E.L.K. ENERGY INC._EMBEDDED DISTRIBUTOR SERVICE CLASSIFICATION</t>
  </si>
  <si>
    <t>E.L.K. ENERGY INC._GENERAL SERVICE 50 TO 4,999 KW SERVICE CLASSIFICATION</t>
  </si>
  <si>
    <t>E.L.K. ENERGY INC._GENERAL SERVICE LESS THAN 50 KW SERVICE CLASSIFICATION</t>
  </si>
  <si>
    <t>E.L.K. ENERGY INC._NO RATE CLASS SERVICE CLASSIFICATION</t>
  </si>
  <si>
    <t>E.L.K. ENERGY INC._RESIDENTIAL SERVICE CLASSIFICATION</t>
  </si>
  <si>
    <t>E.L.K. ENERGY INC._SENTINEL LIGHTING SERVICE CLASSIFICATION</t>
  </si>
  <si>
    <t>E.L.K. ENERGY INC._STREET LIGHTING SERVICE CLASSIFICATION</t>
  </si>
  <si>
    <t>E.L.K. ENERGY INC._UNMETERED SCATTERED LOAD SERVICE CLASSIFICATION</t>
  </si>
  <si>
    <t>ENERGY+ INC.</t>
  </si>
  <si>
    <t>ENTEGRUS POWERLINES INC.</t>
  </si>
  <si>
    <t>ENWIN UTILITIES LTD.</t>
  </si>
  <si>
    <t>GENERAL SERVICE 3,000 TO 4,999 KW - INTERMEDIATE USE</t>
  </si>
  <si>
    <t>ENWIN UTILITIES LTD._GENERAL SERVICE 3,000 TO 4,999 KW - INTERMEDIATE USE SERVICE CLASSIFICATION</t>
  </si>
  <si>
    <t>ENWIN UTILITIES LTD._GENERAL SERVICE 50 TO 4,999 KW SERVICE CLASSIFICATION</t>
  </si>
  <si>
    <t>ENWIN UTILITIES LTD._GENERAL SERVICE LESS THAN 50 KW SERVICE CLASSIFICATION</t>
  </si>
  <si>
    <t>LARGE USE - 3TS</t>
  </si>
  <si>
    <t>ENWIN UTILITIES LTD._LARGE USE - 3TS SERVICE CLASSIFICATION</t>
  </si>
  <si>
    <t>LARGE USE - FORD ANNEX</t>
  </si>
  <si>
    <t>ENWIN UTILITIES LTD._LARGE USE - FORD ANNEX SERVICE CLASSIFICATION</t>
  </si>
  <si>
    <t>LARGE USE - REGULAR</t>
  </si>
  <si>
    <t>ENWIN UTILITIES LTD._LARGE USE - REGULAR SERVICE CLASSIFICATION</t>
  </si>
  <si>
    <t>ENWIN UTILITIES LTD._NO RATE CLASS SERVICE CLASSIFICATION</t>
  </si>
  <si>
    <t>ENWIN UTILITIES LTD._RESIDENTIAL SERVICE CLASSIFICATION</t>
  </si>
  <si>
    <t>ENWIN UTILITIES LTD._SENTINEL LIGHTING SERVICE CLASSIFICATION</t>
  </si>
  <si>
    <t>ENWIN UTILITIES LTD._STREET LIGHTING SERVICE CLASSIFICATION</t>
  </si>
  <si>
    <t>ENWIN UTILITIES LTD._UNMETERED SCATTERED LOAD SERVICE CLASSIFICATION</t>
  </si>
  <si>
    <t>ESSEX POWERLINES CORPORATION</t>
  </si>
  <si>
    <t>ESSEX POWERLINES CORPORATION_GENERAL SERVICE LESS THAN 50 KW SERVICE CLASSIFICATION</t>
  </si>
  <si>
    <t>ESSEX POWERLINES CORPORATION_NO RATE CLASS SERVICE CLASSIFICATION</t>
  </si>
  <si>
    <t>ESSEX POWERLINES CORPORATION_RESIDENTIAL SERVICE CLASSIFICATION</t>
  </si>
  <si>
    <t>ESSEX POWERLINES CORPORATION_SENTINEL LIGHTING SERVICE CLASSIFICATION</t>
  </si>
  <si>
    <t>ESSEX POWERLINES CORPORATION_STREET LIGHTING SERVICE CLASSIFICATION</t>
  </si>
  <si>
    <t>ESSEX POWERLINES CORPORATION_UNMETERED SCATTERED LOAD SERVICE CLASSIFICATION</t>
  </si>
  <si>
    <t>FESTIVAL HYDRO INC.</t>
  </si>
  <si>
    <t>FESTIVAL HYDRO INC._GENERAL SERVICE 50 TO 4,999 KW SERVICE CLASSIFICATION</t>
  </si>
  <si>
    <t>FESTIVAL HYDRO INC._GENERAL SERVICE LESS THAN 50 KW SERVICE CLASSIFICATION</t>
  </si>
  <si>
    <t>FESTIVAL HYDRO INC._LARGE USE SERVICE CLASSIFICATION</t>
  </si>
  <si>
    <t>FESTIVAL HYDRO INC._NO RATE CLASS SERVICE CLASSIFICATION</t>
  </si>
  <si>
    <t>FESTIVAL HYDRO INC._RESIDENTIAL SERVICE CLASSIFICATION</t>
  </si>
  <si>
    <t>FESTIVAL HYDRO INC._SENTINEL LIGHTING SERVICE CLASSIFICATION</t>
  </si>
  <si>
    <t>FESTIVAL HYDRO INC._STREET LIGHTING SERVICE CLASSIFICATION</t>
  </si>
  <si>
    <t>FESTIVAL HYDRO INC._UNMETERED SCATTERED LOAD SERVICE CLASSIFICATION</t>
  </si>
  <si>
    <t>FORT FRANCES POWER CORPORATION</t>
  </si>
  <si>
    <t>FORT FRANCES POWER CORPORATION_GENERAL SERVICE 50 TO 4,999 KW SERVICE CLASSIFICATION</t>
  </si>
  <si>
    <t>FORT FRANCES POWER CORPORATION_GENERAL SERVICE LESS THAN 50 KW SERVICE CLASSIFICATION</t>
  </si>
  <si>
    <t>FORT FRANCES POWER CORPORATION_NO RATE CLASS SERVICE CLASSIFICATION</t>
  </si>
  <si>
    <t>FORT FRANCES POWER CORPORATION_RESIDENTIAL SERVICE CLASSIFICATION</t>
  </si>
  <si>
    <t>FORT FRANCES POWER CORPORATION_STREET LIGHTING SERVICE CLASSIFICATION</t>
  </si>
  <si>
    <t>FORT FRANCES POWER CORPORATION_UNMETERED SCATTERED LOAD SERVICE CLASSIFICATION</t>
  </si>
  <si>
    <t>GREATER SUDBURY HYDRO INC.</t>
  </si>
  <si>
    <t>GREATER SUDBURY HYDRO INC._GENERAL SERVICE 50 TO 4,999 KW SERVICE CLASSIFICATION</t>
  </si>
  <si>
    <t>GREATER SUDBURY HYDRO INC._GENERAL SERVICE LESS THAN 50 KW SERVICE CLASSIFICATION</t>
  </si>
  <si>
    <t>GREATER SUDBURY HYDRO INC._NO RATE CLASS SERVICE CLASSIFICATION</t>
  </si>
  <si>
    <t>GREATER SUDBURY HYDRO INC._RESIDENTIAL SERVICE CLASSIFICATION</t>
  </si>
  <si>
    <t>GREATER SUDBURY HYDRO INC._SENTINEL LIGHTING SERVICE CLASSIFICATION</t>
  </si>
  <si>
    <t>GREATER SUDBURY HYDRO INC._STREET LIGHTING SERVICE CLASSIFICATION</t>
  </si>
  <si>
    <t>GREATER SUDBURY HYDRO INC._UNMETERED SCATTERED LOAD SERVICE CLASSIFICATION</t>
  </si>
  <si>
    <t>GRIMSBY POWER INCORPORATED</t>
  </si>
  <si>
    <t>GRIMSBY POWER INCORPORATED_EMBEDDED DISTRIBUTOR SERVICE CLASSIFICATION</t>
  </si>
  <si>
    <t>GRIMSBY POWER INCORPORATED_GENERAL SERVICE 50 TO 4,999 KW SERVICE CLASSIFICATION</t>
  </si>
  <si>
    <t>GRIMSBY POWER INCORPORATED_GENERAL SERVICE LESS THAN 50 KW SERVICE CLASSIFICATION</t>
  </si>
  <si>
    <t>GRIMSBY POWER INCORPORATED_NO RATE CLASS SERVICE CLASSIFICATION</t>
  </si>
  <si>
    <t>GRIMSBY POWER INCORPORATED_RESIDENTIAL SERVICE CLASSIFICATION</t>
  </si>
  <si>
    <t>GRIMSBY POWER INCORPORATED_STREET LIGHTING SERVICE CLASSIFICATION</t>
  </si>
  <si>
    <t>GRIMSBY POWER INCORPORATED_UNMETERED SCATTERED LOAD SERVICE CLASSIFICATION</t>
  </si>
  <si>
    <t>HALTON HILLS HYDRO INC.</t>
  </si>
  <si>
    <t>HALTON HILLS HYDRO INC._GENERAL SERVICE 1,000 TO 4,999 KW SERVICE CLASSIFICATION</t>
  </si>
  <si>
    <t>HALTON HILLS HYDRO INC._GENERAL SERVICE 50 TO 999 KW SERVICE CLASSIFICATION</t>
  </si>
  <si>
    <t>HALTON HILLS HYDRO INC._GENERAL SERVICE LESS THAN 50 KW SERVICE CLASSIFICATION</t>
  </si>
  <si>
    <t>HALTON HILLS HYDRO INC._NO RATE CLASS SERVICE CLASSIFICATION</t>
  </si>
  <si>
    <t>HALTON HILLS HYDRO INC._RESIDENTIAL SERVICE CLASSIFICATION</t>
  </si>
  <si>
    <t>HALTON HILLS HYDRO INC._SENTINEL LIGHTING SERVICE CLASSIFICATION</t>
  </si>
  <si>
    <t>HALTON HILLS HYDRO INC._STREET LIGHTING SERVICE CLASSIFICATION</t>
  </si>
  <si>
    <t>HALTON HILLS HYDRO INC._UNMETERED SCATTERED LOAD SERVICE CLASSIFICATION</t>
  </si>
  <si>
    <t>GENERAL SERVICE 1,500 TO 4,999 KW</t>
  </si>
  <si>
    <t>GENERAL SERVICE 50 TO 1,499 KW</t>
  </si>
  <si>
    <t>HYDRO 2000 INC.</t>
  </si>
  <si>
    <t>HYDRO 2000 INC._GENERAL SERVICE 50 TO 4,999 KW SERVICE CLASSIFICATION</t>
  </si>
  <si>
    <t>HYDRO 2000 INC._GENERAL SERVICE LESS THAN 50 KW SERVICE CLASSIFICATION</t>
  </si>
  <si>
    <t>HYDRO 2000 INC._NO RATE CLASS SERVICE CLASSIFICATION</t>
  </si>
  <si>
    <t>HYDRO 2000 INC._RESIDENTIAL SERVICE CLASSIFICATION</t>
  </si>
  <si>
    <t>HYDRO 2000 INC._STREET LIGHTING SERVICE CLASSIFICATION</t>
  </si>
  <si>
    <t>HYDRO 2000 INC._UNMETERED SCATTERED LOAD SERVICE CLASSIFICATION</t>
  </si>
  <si>
    <t>HYDRO HAWKESBURY INC.</t>
  </si>
  <si>
    <t>HYDRO HAWKESBURY INC._GENERAL SERVICE 50 TO 4,999 KW SERVICE CLASSIFICATION</t>
  </si>
  <si>
    <t>HYDRO HAWKESBURY INC._GENERAL SERVICE LESS THAN 50 KW SERVICE CLASSIFICATION</t>
  </si>
  <si>
    <t>HYDRO HAWKESBURY INC._NO RATE CLASS SERVICE CLASSIFICATION</t>
  </si>
  <si>
    <t>HYDRO HAWKESBURY INC._RESIDENTIAL SERVICE CLASSIFICATION</t>
  </si>
  <si>
    <t>HYDRO HAWKESBURY INC._SENTINEL LIGHTING SERVICE CLASSIFICATION</t>
  </si>
  <si>
    <t>HYDRO HAWKESBURY INC._STREET LIGHTING SERVICE CLASSIFICATION</t>
  </si>
  <si>
    <t>HYDRO HAWKESBURY INC._UNMETERED SCATTERED LOAD SERVICE CLASSIFICATION</t>
  </si>
  <si>
    <t>HYDRO ONE NETWORKS INC.</t>
  </si>
  <si>
    <t>HYDRO ONE NETWORKS INC._NO RATE CLASS SERVICE CLASSIFICATION</t>
  </si>
  <si>
    <t>SUB TRANSMISSION CUSTOMERS</t>
  </si>
  <si>
    <t>HYDRO ONE REMOTE COMMUNITIES INC.</t>
  </si>
  <si>
    <t>HYDRO ONE REMOTE COMMUNITIES INC._NO RATE CLASS SERVICE CLASSIFICATION</t>
  </si>
  <si>
    <t>HYDRO OTTAWA LIMITED</t>
  </si>
  <si>
    <t>HYDRO OTTAWA LIMITED_GENERAL SERVICE 1,500 TO 4,999 KW SERVICE CLASSIFICATION</t>
  </si>
  <si>
    <t>HYDRO OTTAWA LIMITED_GENERAL SERVICE 50 TO 1,499 KW SERVICE CLASSIFICATION</t>
  </si>
  <si>
    <t>HYDRO OTTAWA LIMITED_GENERAL SERVICE LESS THAN 50 KW SERVICE CLASSIFICATION</t>
  </si>
  <si>
    <t>HYDRO OTTAWA LIMITED_LARGE USE SERVICE CLASSIFICATION</t>
  </si>
  <si>
    <t>HYDRO OTTAWA LIMITED_NO RATE CLASS SERVICE CLASSIFICATION</t>
  </si>
  <si>
    <t>HYDRO OTTAWA LIMITED_RESIDENTIAL SERVICE CLASSIFICATION</t>
  </si>
  <si>
    <t>HYDRO OTTAWA LIMITED_SENTINEL LIGHTING SERVICE CLASSIFICATION</t>
  </si>
  <si>
    <t>HYDRO OTTAWA LIMITED_STREET LIGHTING SERVICE CLASSIFICATION</t>
  </si>
  <si>
    <t>HYDRO OTTAWA LIMITED_UNMETERED SCATTERED LOAD SERVICE CLASSIFICATION</t>
  </si>
  <si>
    <t>INNPOWER CORPORATION</t>
  </si>
  <si>
    <t>INNPOWER CORPORATION_GENERAL SERVICE 50 TO 4,999 KW SERVICE CLASSIFICATION</t>
  </si>
  <si>
    <t>INNPOWER CORPORATION_GENERAL SERVICE LESS THAN 50 KW SERVICE CLASSIFICATION</t>
  </si>
  <si>
    <t>INNPOWER CORPORATION_NO RATE CLASS SERVICE CLASSIFICATION</t>
  </si>
  <si>
    <t>INNPOWER CORPORATION_RESIDENTIAL SERVICE CLASSIFICATION</t>
  </si>
  <si>
    <t>INNPOWER CORPORATION_SENTINEL LIGHTING SERVICE CLASSIFICATION</t>
  </si>
  <si>
    <t>INNPOWER CORPORATION_STREET LIGHTING SERVICE CLASSIFICATION</t>
  </si>
  <si>
    <t>INNPOWER CORPORATION_UNMETERED SCATTERED LOAD SERVICE CLASSIFICATION</t>
  </si>
  <si>
    <t>KINGSTON HYDRO CORPORATION</t>
  </si>
  <si>
    <t>KINGSTON HYDRO CORPORATION_GENERAL SERVICE 50 TO 4,999 KW SERVICE CLASSIFICATION</t>
  </si>
  <si>
    <t>KINGSTON HYDRO CORPORATION_GENERAL SERVICE LESS THAN 50 KW SERVICE CLASSIFICATION</t>
  </si>
  <si>
    <t>KINGSTON HYDRO CORPORATION_LARGE USE SERVICE CLASSIFICATION</t>
  </si>
  <si>
    <t>KINGSTON HYDRO CORPORATION_NO RATE CLASS SERVICE CLASSIFICATION</t>
  </si>
  <si>
    <t>KINGSTON HYDRO CORPORATION_RESIDENTIAL SERVICE CLASSIFICATION</t>
  </si>
  <si>
    <t>KINGSTON HYDRO CORPORATION_STREET LIGHTING SERVICE CLASSIFICATION</t>
  </si>
  <si>
    <t>KINGSTON HYDRO CORPORATION_UNMETERED SCATTERED LOAD SERVICE CLASSIFICATION</t>
  </si>
  <si>
    <t>KITCHENER-WILMOT HYDRO INC.</t>
  </si>
  <si>
    <t>KITCHENER-WILMOT HYDRO INC._EMBEDDED DISTRIBUTOR SERVICE CLASSIFICATION</t>
  </si>
  <si>
    <t>KITCHENER-WILMOT HYDRO INC._GENERAL SERVICE 50 TO 4,999 KW SERVICE CLASSIFICATION</t>
  </si>
  <si>
    <t>KITCHENER-WILMOT HYDRO INC._GENERAL SERVICE LESS THAN 50 KW SERVICE CLASSIFICATION</t>
  </si>
  <si>
    <t>KITCHENER-WILMOT HYDRO INC._LARGE USE SERVICE CLASSIFICATION</t>
  </si>
  <si>
    <t>KITCHENER-WILMOT HYDRO INC._NO RATE CLASS SERVICE CLASSIFICATION</t>
  </si>
  <si>
    <t>KITCHENER-WILMOT HYDRO INC._RESIDENTIAL SERVICE CLASSIFICATION</t>
  </si>
  <si>
    <t>KITCHENER-WILMOT HYDRO INC._STREET LIGHTING SERVICE CLASSIFICATION</t>
  </si>
  <si>
    <t>KITCHENER-WILMOT HYDRO INC._UNMETERED SCATTERED LOAD SERVICE CLASSIFICATION</t>
  </si>
  <si>
    <t>LAKEFRONT UTILITIES INC.</t>
  </si>
  <si>
    <t>LAKEFRONT UTILITIES INC._GENERAL SERVICE 3,000 TO 4,999 KW SERVICE CLASSIFICATION</t>
  </si>
  <si>
    <t>LAKEFRONT UTILITIES INC._GENERAL SERVICE 50 TO 2,999 KW SERVICE CLASSIFICATION</t>
  </si>
  <si>
    <t>LAKEFRONT UTILITIES INC._GENERAL SERVICE LESS THAN 50 KW SERVICE CLASSIFICATION</t>
  </si>
  <si>
    <t>LAKEFRONT UTILITIES INC._NO RATE CLASS SERVICE CLASSIFICATION</t>
  </si>
  <si>
    <t>LAKEFRONT UTILITIES INC._RESIDENTIAL SERVICE CLASSIFICATION</t>
  </si>
  <si>
    <t>LAKEFRONT UTILITIES INC._SENTINEL LIGHTING SERVICE CLASSIFICATION</t>
  </si>
  <si>
    <t>LAKEFRONT UTILITIES INC._STREET LIGHTING SERVICE CLASSIFICATION</t>
  </si>
  <si>
    <t>LAKEFRONT UTILITIES INC._UNMETERED SCATTERED LOAD SERVICE CLASSIFICATION</t>
  </si>
  <si>
    <t>LAKELAND POWER DISTRIBUTION LTD.</t>
  </si>
  <si>
    <t>PARRY SOUND_GENERAL SERVICE 50 TO 4,999 KW</t>
  </si>
  <si>
    <t>PARRY SOUND_GENERAL SERVICE LESS THAN 50 KW</t>
  </si>
  <si>
    <t>LAKELAND POWER DISTRIBUTION LTD._NO RATE CLASS SERVICE CLASSIFICATION</t>
  </si>
  <si>
    <t>PARRY SOUND_RESIDENTIAL</t>
  </si>
  <si>
    <t>PARRY SOUND_SENTINEL LIGHTING</t>
  </si>
  <si>
    <t>PARRY SOUND_STREET LIGHTING</t>
  </si>
  <si>
    <t>PARRY SOUND_UNMETERED SCATTERED LOAD</t>
  </si>
  <si>
    <t>LONDON HYDRO INC.</t>
  </si>
  <si>
    <t>LONDON HYDRO INC._GENERAL SERVICE 50 TO 4,999 KW SERVICE CLASSIFICATION</t>
  </si>
  <si>
    <t>GENERAL SERVICE 1,000 TO 4,999 KW (CO-GENERATION)</t>
  </si>
  <si>
    <t>LONDON HYDRO INC._GENERAL SERVICE 1,000 TO 4,999 KW (CO-GENERATION) SERVICE CLASSIFICATION</t>
  </si>
  <si>
    <t>LONDON HYDRO INC._GENERAL SERVICE LESS THAN 50 KW SERVICE CLASSIFICATION</t>
  </si>
  <si>
    <t>LONDON HYDRO INC._LARGE USE SERVICE CLASSIFICATION</t>
  </si>
  <si>
    <t>LONDON HYDRO INC._NO RATE CLASS SERVICE CLASSIFICATION</t>
  </si>
  <si>
    <t>LONDON HYDRO INC._RESIDENTIAL SERVICE CLASSIFICATION</t>
  </si>
  <si>
    <t>LONDON HYDRO INC._SENTINEL LIGHTING SERVICE CLASSIFICATION</t>
  </si>
  <si>
    <t>LONDON HYDRO INC._STREET LIGHTING SERVICE CLASSIFICATION</t>
  </si>
  <si>
    <t>LONDON HYDRO INC._UNMETERED SCATTERED LOAD SERVICE CLASSIFICATION</t>
  </si>
  <si>
    <t>MILTON HYDRO DISTRIBUTION INC.</t>
  </si>
  <si>
    <t>MILTON HYDRO DISTRIBUTION INC._GENERAL SERVICE 1,000 TO 4,999 KW SERVICE CLASSIFICATION</t>
  </si>
  <si>
    <t>MILTON HYDRO DISTRIBUTION INC._GENERAL SERVICE 50 TO 999 KW SERVICE CLASSIFICATION</t>
  </si>
  <si>
    <t>MILTON HYDRO DISTRIBUTION INC._GENERAL SERVICE LESS THAN 50 KW SERVICE CLASSIFICATION</t>
  </si>
  <si>
    <t>MILTON HYDRO DISTRIBUTION INC._LARGE USE SERVICE CLASSIFICATION</t>
  </si>
  <si>
    <t>MILTON HYDRO DISTRIBUTION INC._NO RATE CLASS SERVICE CLASSIFICATION</t>
  </si>
  <si>
    <t>MILTON HYDRO DISTRIBUTION INC._RESIDENTIAL SERVICE CLASSIFICATION</t>
  </si>
  <si>
    <t>MILTON HYDRO DISTRIBUTION INC._SENTINEL LIGHTING SERVICE CLASSIFICATION</t>
  </si>
  <si>
    <t>MILTON HYDRO DISTRIBUTION INC._STREET LIGHTING SERVICE CLASSIFICATION</t>
  </si>
  <si>
    <t>MILTON HYDRO DISTRIBUTION INC._UNMETERED SCATTERED LOAD SERVICE CLASSIFICATION</t>
  </si>
  <si>
    <t>NIAGARA PENINSULA ENERGY INC.</t>
  </si>
  <si>
    <t>NIAGARA PENINSULA ENERGY INC._GENERAL SERVICE 50 TO 4,999 KW SERVICE CLASSIFICATION</t>
  </si>
  <si>
    <t>NIAGARA PENINSULA ENERGY INC._GENERAL SERVICE LESS THAN 50 KW SERVICE CLASSIFICATION</t>
  </si>
  <si>
    <t>NIAGARA PENINSULA ENERGY INC._NO RATE CLASS SERVICE CLASSIFICATION</t>
  </si>
  <si>
    <t>NIAGARA PENINSULA ENERGY INC._RESIDENTIAL SERVICE CLASSIFICATION</t>
  </si>
  <si>
    <t>NIAGARA PENINSULA ENERGY INC._SENTINEL LIGHTING SERVICE CLASSIFICATION</t>
  </si>
  <si>
    <t>NIAGARA PENINSULA ENERGY INC._STREET LIGHTING SERVICE CLASSIFICATION</t>
  </si>
  <si>
    <t>NIAGARA PENINSULA ENERGY INC._UNMETERED SCATTERED LOAD SERVICE CLASSIFICATION</t>
  </si>
  <si>
    <t>NIAGARA-ON-THE-LAKE HYDRO INC.</t>
  </si>
  <si>
    <t>NIAGARA-ON-THE-LAKE HYDRO INC._GENERAL SERVICE 50 TO 4,999 KW SERVICE CLASSIFICATION</t>
  </si>
  <si>
    <t>NIAGARA-ON-THE-LAKE HYDRO INC._GENERAL SERVICE LESS THAN 50 KW SERVICE CLASSIFICATION</t>
  </si>
  <si>
    <t>NIAGARA-ON-THE-LAKE HYDRO INC._NO RATE CLASS SERVICE CLASSIFICATION</t>
  </si>
  <si>
    <t>NIAGARA-ON-THE-LAKE HYDRO INC._RESIDENTIAL SERVICE CLASSIFICATION</t>
  </si>
  <si>
    <t>NIAGARA-ON-THE-LAKE HYDRO INC._STREET LIGHTING SERVICE CLASSIFICATION</t>
  </si>
  <si>
    <t>NIAGARA-ON-THE-LAKE HYDRO INC._UNMETERED SCATTERED LOAD SERVICE CLASSIFICATION</t>
  </si>
  <si>
    <t>NORTH BAY HYDRO DISTRIBUTION LIMITED</t>
  </si>
  <si>
    <t>NORTH BAY HYDRO DISTRIBUTION LIMITED_GENERAL SERVICE 3,000 TO 4,999 KW SERVICE CLASSIFICATION</t>
  </si>
  <si>
    <t>NORTH BAY HYDRO DISTRIBUTION LIMITED_GENERAL SERVICE 50 TO 2,999 KW SERVICE CLASSIFICATION</t>
  </si>
  <si>
    <t>NORTH BAY HYDRO DISTRIBUTION LIMITED_GENERAL SERVICE LESS THAN 50 KW SERVICE CLASSIFICATION</t>
  </si>
  <si>
    <t>NORTH BAY HYDRO DISTRIBUTION LIMITED_NO RATE CLASS SERVICE CLASSIFICATION</t>
  </si>
  <si>
    <t>NORTH BAY HYDRO DISTRIBUTION LIMITED_RESIDENTIAL SERVICE CLASSIFICATION</t>
  </si>
  <si>
    <t>NORTH BAY HYDRO DISTRIBUTION LIMITED_SENTINEL LIGHTING SERVICE CLASSIFICATION</t>
  </si>
  <si>
    <t>NORTH BAY HYDRO DISTRIBUTION LIMITED_STREET LIGHTING SERVICE CLASSIFICATION</t>
  </si>
  <si>
    <t>NORTH BAY HYDRO DISTRIBUTION LIMITED_UNMETERED SCATTERED LOAD SERVICE CLASSIFICATION</t>
  </si>
  <si>
    <t>NORTHERN ONTARIO WIRES INC.</t>
  </si>
  <si>
    <t>NORTHERN ONTARIO WIRES INC._GENERAL SERVICE 50 TO 4,999 KW SERVICE CLASSIFICATION</t>
  </si>
  <si>
    <t>NORTHERN ONTARIO WIRES INC._GENERAL SERVICE LESS THAN 50 KW SERVICE CLASSIFICATION</t>
  </si>
  <si>
    <t>NORTHERN ONTARIO WIRES INC._NO RATE CLASS SERVICE CLASSIFICATION</t>
  </si>
  <si>
    <t>NORTHERN ONTARIO WIRES INC._RESIDENTIAL SERVICE CLASSIFICATION</t>
  </si>
  <si>
    <t>NORTHERN ONTARIO WIRES INC._STREET LIGHTING SERVICE CLASSIFICATION</t>
  </si>
  <si>
    <t>NORTHERN ONTARIO WIRES INC._UNMETERED SCATTERED LOAD SERVICE CLASSIFICATION</t>
  </si>
  <si>
    <t>OAKVILLE HYDRO ELECTRICITY DISTRIBUTION INC.</t>
  </si>
  <si>
    <t>OAKVILLE HYDRO ELECTRICITY DISTRIBUTION INC._EMBEDDED DISTRIBUTOR SERVICE CLASSIFICATION</t>
  </si>
  <si>
    <t>GENERAL SERVICE 1,000 KW AND GREATER</t>
  </si>
  <si>
    <t>OAKVILLE HYDRO ELECTRICITY DISTRIBUTION INC._GENERAL SERVICE 1,000 KW AND GREATER SERVICE CLASSIFICATION</t>
  </si>
  <si>
    <t>OAKVILLE HYDRO ELECTRICITY DISTRIBUTION INC._GENERAL SERVICE 50 TO 999 KW SERVICE CLASSIFICATION</t>
  </si>
  <si>
    <t>OAKVILLE HYDRO ELECTRICITY DISTRIBUTION INC._GENERAL SERVICE LESS THAN 50 KW SERVICE CLASSIFICATION</t>
  </si>
  <si>
    <t>OAKVILLE HYDRO ELECTRICITY DISTRIBUTION INC._NO RATE CLASS SERVICE CLASSIFICATION</t>
  </si>
  <si>
    <t>OAKVILLE HYDRO ELECTRICITY DISTRIBUTION INC._RESIDENTIAL SERVICE CLASSIFICATION</t>
  </si>
  <si>
    <t>OAKVILLE HYDRO ELECTRICITY DISTRIBUTION INC._SENTINEL LIGHTING SERVICE CLASSIFICATION</t>
  </si>
  <si>
    <t>OAKVILLE HYDRO ELECTRICITY DISTRIBUTION INC._STREET LIGHTING SERVICE CLASSIFICATION</t>
  </si>
  <si>
    <t>OAKVILLE HYDRO ELECTRICITY DISTRIBUTION INC._UNMETERED SCATTERED LOAD SERVICE CLASSIFICATION</t>
  </si>
  <si>
    <t>ORANGEVILLE HYDRO LIMITED</t>
  </si>
  <si>
    <t>ORANGEVILLE HYDRO LIMITED_GENERAL SERVICE 50 TO 4,999 KW SERVICE CLASSIFICATION</t>
  </si>
  <si>
    <t>ORANGEVILLE HYDRO LIMITED_GENERAL SERVICE LESS THAN 50 KW SERVICE CLASSIFICATION</t>
  </si>
  <si>
    <t>ORANGEVILLE HYDRO LIMITED_NO RATE CLASS SERVICE CLASSIFICATION</t>
  </si>
  <si>
    <t>ORANGEVILLE HYDRO LIMITED_RESIDENTIAL SERVICE CLASSIFICATION</t>
  </si>
  <si>
    <t>ORANGEVILLE HYDRO LIMITED_SENTINEL LIGHTING SERVICE CLASSIFICATION</t>
  </si>
  <si>
    <t>ORANGEVILLE HYDRO LIMITED_STREET LIGHTING SERVICE CLASSIFICATION</t>
  </si>
  <si>
    <t>ORANGEVILLE HYDRO LIMITED_UNMETERED SCATTERED LOAD SERVICE CLASSIFICATION</t>
  </si>
  <si>
    <t>ORILLIA POWER DISTRIBUTION CORPORATION</t>
  </si>
  <si>
    <t>ORILLIA POWER DISTRIBUTION CORPORATION_GENERAL SERVICE 50 TO 4,999 KW SERVICE CLASSIFICATION</t>
  </si>
  <si>
    <t>ORILLIA POWER DISTRIBUTION CORPORATION_GENERAL SERVICE LESS THAN 50 KW SERVICE CLASSIFICATION</t>
  </si>
  <si>
    <t>ORILLIA POWER DISTRIBUTION CORPORATION_NO RATE CLASS SERVICE CLASSIFICATION</t>
  </si>
  <si>
    <t>ORILLIA POWER DISTRIBUTION CORPORATION_RESIDENTIAL SERVICE CLASSIFICATION</t>
  </si>
  <si>
    <t>ORILLIA POWER DISTRIBUTION CORPORATION_SENTINEL LIGHTING SERVICE CLASSIFICATION</t>
  </si>
  <si>
    <t>ORILLIA POWER DISTRIBUTION CORPORATION_STREET LIGHTING SERVICE CLASSIFICATION</t>
  </si>
  <si>
    <t>ORILLIA POWER DISTRIBUTION CORPORATION_UNMETERED SCATTERED LOAD SERVICE CLASSIFICATION</t>
  </si>
  <si>
    <t>OSHAWA PUC NETWORKS INC.</t>
  </si>
  <si>
    <t>OSHAWA PUC NETWORKS INC._GENERAL SERVICE 1,000 TO 4,999 KW SERVICE CLASSIFICATION</t>
  </si>
  <si>
    <t>OSHAWA PUC NETWORKS INC._GENERAL SERVICE 50 TO 999 KW SERVICE CLASSIFICATION</t>
  </si>
  <si>
    <t>OSHAWA PUC NETWORKS INC._GENERAL SERVICE LESS THAN 50 KW SERVICE CLASSIFICATION</t>
  </si>
  <si>
    <t>OSHAWA PUC NETWORKS INC._LARGE USE SERVICE CLASSIFICATION</t>
  </si>
  <si>
    <t>OSHAWA PUC NETWORKS INC._NO RATE CLASS SERVICE CLASSIFICATION</t>
  </si>
  <si>
    <t>OSHAWA PUC NETWORKS INC._RESIDENTIAL SERVICE CLASSIFICATION</t>
  </si>
  <si>
    <t>OSHAWA PUC NETWORKS INC._SENTINEL LIGHTING SERVICE CLASSIFICATION</t>
  </si>
  <si>
    <t>OSHAWA PUC NETWORKS INC._STREET LIGHTING SERVICE CLASSIFICATION</t>
  </si>
  <si>
    <t>OSHAWA PUC NETWORKS INC._UNMETERED SCATTERED LOAD SERVICE CLASSIFICATION</t>
  </si>
  <si>
    <t>OTTAWA RIVER POWER CORPORATION</t>
  </si>
  <si>
    <t>OTTAWA RIVER POWER CORPORATION_GENERAL SERVICE 50 TO 4,999 KW SERVICE CLASSIFICATION</t>
  </si>
  <si>
    <t>OTTAWA RIVER POWER CORPORATION_GENERAL SERVICE LESS THAN 50 KW SERVICE CLASSIFICATION</t>
  </si>
  <si>
    <t>OTTAWA RIVER POWER CORPORATION_NO RATE CLASS SERVICE CLASSIFICATION</t>
  </si>
  <si>
    <t>OTTAWA RIVER POWER CORPORATION_RESIDENTIAL SERVICE CLASSIFICATION</t>
  </si>
  <si>
    <t>OTTAWA RIVER POWER CORPORATION_SENTINEL LIGHTING SERVICE CLASSIFICATION</t>
  </si>
  <si>
    <t>OTTAWA RIVER POWER CORPORATION_STREET LIGHTING SERVICE CLASSIFICATION</t>
  </si>
  <si>
    <t>OTTAWA RIVER POWER CORPORATION_UNMETERED SCATTERED LOAD SERVICE CLASSIFICATION</t>
  </si>
  <si>
    <t>RENFREW HYDRO INC.</t>
  </si>
  <si>
    <t>RENFREW HYDRO INC._GENERAL SERVICE 50 TO 4,999 KW SERVICE CLASSIFICATION</t>
  </si>
  <si>
    <t>RENFREW HYDRO INC._GENERAL SERVICE LESS THAN 50 KW SERVICE CLASSIFICATION</t>
  </si>
  <si>
    <t>RENFREW HYDRO INC._NO RATE CLASS SERVICE CLASSIFICATION</t>
  </si>
  <si>
    <t>RENFREW HYDRO INC._RESIDENTIAL SERVICE CLASSIFICATION</t>
  </si>
  <si>
    <t>RENFREW HYDRO INC._STREET LIGHTING SERVICE CLASSIFICATION</t>
  </si>
  <si>
    <t>RENFREW HYDRO INC._UNMETERED SCATTERED LOAD SERVICE CLASSIFICATION</t>
  </si>
  <si>
    <t>RIDEAU ST. LAWRENCE DISTRIBUTION INC.</t>
  </si>
  <si>
    <t>RIDEAU ST. LAWRENCE DISTRIBUTION INC._GENERAL SERVICE 50 TO 4,999 KW SERVICE CLASSIFICATION</t>
  </si>
  <si>
    <t>RIDEAU ST. LAWRENCE DISTRIBUTION INC._GENERAL SERVICE LESS THAN 50 KW SERVICE CLASSIFICATION</t>
  </si>
  <si>
    <t>RIDEAU ST. LAWRENCE DISTRIBUTION INC._NO RATE CLASS SERVICE CLASSIFICATION</t>
  </si>
  <si>
    <t>RIDEAU ST. LAWRENCE DISTRIBUTION INC._RESIDENTIAL SERVICE CLASSIFICATION</t>
  </si>
  <si>
    <t>RIDEAU ST. LAWRENCE DISTRIBUTION INC._SENTINEL LIGHTING SERVICE CLASSIFICATION</t>
  </si>
  <si>
    <t>RIDEAU ST. LAWRENCE DISTRIBUTION INC._STREET LIGHTING SERVICE CLASSIFICATION</t>
  </si>
  <si>
    <t>RIDEAU ST. LAWRENCE DISTRIBUTION INC._UNMETERED SCATTERED LOAD SERVICE CLASSIFICATION</t>
  </si>
  <si>
    <t>SIOUX LOOKOUT HYDRO INC.</t>
  </si>
  <si>
    <t>SIOUX LOOKOUT HYDRO INC._GENERAL SERVICE 50 TO 4,999 KW SERVICE CLASSIFICATION</t>
  </si>
  <si>
    <t>SIOUX LOOKOUT HYDRO INC._GENERAL SERVICE LESS THAN 50 KW SERVICE CLASSIFICATION</t>
  </si>
  <si>
    <t>SIOUX LOOKOUT HYDRO INC._NO RATE CLASS SERVICE CLASSIFICATION</t>
  </si>
  <si>
    <t>SIOUX LOOKOUT HYDRO INC._RESIDENTIAL SERVICE CLASSIFICATION</t>
  </si>
  <si>
    <t>SIOUX LOOKOUT HYDRO INC._STREET LIGHTING SERVICE CLASSIFICATION</t>
  </si>
  <si>
    <t>TILLSONBURG HYDRO INC.</t>
  </si>
  <si>
    <t>GENERAL SERVICE 50 TO 499 KW</t>
  </si>
  <si>
    <t>TILLSONBURG HYDRO INC._GENERAL SERVICE 50 TO 499 KW SERVICE CLASSIFICATION</t>
  </si>
  <si>
    <t>GENERAL SERVICE 500 TO 1,499 KW</t>
  </si>
  <si>
    <t>TILLSONBURG HYDRO INC._GENERAL SERVICE 500 TO 1,499 KW SERVICE CLASSIFICATION</t>
  </si>
  <si>
    <t>GENERAL SERVICE EQUAL TO OR GREATER THAN 1,500 KW</t>
  </si>
  <si>
    <t>TILLSONBURG HYDRO INC._GENERAL SERVICE EQUAL TO OR GREATER THAN 1,500 KW SERVICE CLASSIFICATION</t>
  </si>
  <si>
    <t>TILLSONBURG HYDRO INC._GENERAL SERVICE LESS THAN 50 KW SERVICE CLASSIFICATION</t>
  </si>
  <si>
    <t>TILLSONBURG HYDRO INC._NO RATE CLASS SERVICE CLASSIFICATION</t>
  </si>
  <si>
    <t>TILLSONBURG HYDRO INC._RESIDENTIAL SERVICE CLASSIFICATION</t>
  </si>
  <si>
    <t>TILLSONBURG HYDRO INC._SENTINEL LIGHTING SERVICE CLASSIFICATION</t>
  </si>
  <si>
    <t>TILLSONBURG HYDRO INC._STREET LIGHTING SERVICE CLASSIFICATION</t>
  </si>
  <si>
    <t>TILLSONBURG HYDRO INC._UNMETERED SCATTERED LOAD SERVICE CLASSIFICATION</t>
  </si>
  <si>
    <t>TORONTO HYDRO-ELECTRIC SYSTEM LIMITED</t>
  </si>
  <si>
    <t>TORONTO HYDRO-ELECTRIC SYSTEM LIMITED_GENERAL SERVICE 1,000 TO 4,999 KW SERVICE CLASSIFICATION</t>
  </si>
  <si>
    <t>TORONTO HYDRO-ELECTRIC SYSTEM LIMITED_GENERAL SERVICE 50 TO 999 KW SERVICE CLASSIFICATION</t>
  </si>
  <si>
    <t>TORONTO HYDRO-ELECTRIC SYSTEM LIMITED_GENERAL SERVICE LESS THAN 50 KW SERVICE CLASSIFICATION</t>
  </si>
  <si>
    <t>TORONTO HYDRO-ELECTRIC SYSTEM LIMITED_LARGE USE SERVICE CLASSIFICATION</t>
  </si>
  <si>
    <t>TORONTO HYDRO-ELECTRIC SYSTEM LIMITED_NO RATE CLASS SERVICE CLASSIFICATION</t>
  </si>
  <si>
    <t>TORONTO HYDRO-ELECTRIC SYSTEM LIMITED_STREET LIGHTING SERVICE CLASSIFICATION</t>
  </si>
  <si>
    <t>TORONTO HYDRO-ELECTRIC SYSTEM LIMITED_UNMETERED SCATTERED LOAD SERVICE CLASSIFICATION</t>
  </si>
  <si>
    <t>WASAGA DISTRIBUTION INC.</t>
  </si>
  <si>
    <t>WASAGA DISTRIBUTION INC._GENERAL SERVICE 50 TO 4,999 KW SERVICE CLASSIFICATION</t>
  </si>
  <si>
    <t>WASAGA DISTRIBUTION INC._GENERAL SERVICE LESS THAN 50 KW SERVICE CLASSIFICATION</t>
  </si>
  <si>
    <t>WASAGA DISTRIBUTION INC._NO RATE CLASS SERVICE CLASSIFICATION</t>
  </si>
  <si>
    <t>WASAGA DISTRIBUTION INC._RESIDENTIAL SERVICE CLASSIFICATION</t>
  </si>
  <si>
    <t>WASAGA DISTRIBUTION INC._STREET LIGHTING SERVICE CLASSIFICATION</t>
  </si>
  <si>
    <t>WASAGA DISTRIBUTION INC._UNMETERED SCATTERED LOAD SERVICE CLASSIFICATION</t>
  </si>
  <si>
    <t>WATERLOO NORTH HYDRO INC.</t>
  </si>
  <si>
    <t>WATERLOO NORTH HYDRO INC._EMBEDDED DISTRIBUTOR SERVICE CLASSIFICATION</t>
  </si>
  <si>
    <t>WATERLOO NORTH HYDRO INC._GENERAL SERVICE 50 TO 4,999 KW SERVICE CLASSIFICATION</t>
  </si>
  <si>
    <t>WATERLOO NORTH HYDRO INC._GENERAL SERVICE LESS THAN 50 KW SERVICE CLASSIFICATION</t>
  </si>
  <si>
    <t>WATERLOO NORTH HYDRO INC._LARGE USE SERVICE CLASSIFICATION</t>
  </si>
  <si>
    <t>WATERLOO NORTH HYDRO INC._NO RATE CLASS SERVICE CLASSIFICATION</t>
  </si>
  <si>
    <t>WATERLOO NORTH HYDRO INC._RESIDENTIAL SERVICE CLASSIFICATION</t>
  </si>
  <si>
    <t>WATERLOO NORTH HYDRO INC._STREET LIGHTING SERVICE CLASSIFICATION</t>
  </si>
  <si>
    <t>WATERLOO NORTH HYDRO INC._UNMETERED SCATTERED LOAD SERVICE CLASSIFICATION</t>
  </si>
  <si>
    <t>WELLAND HYDRO-ELECTRIC SYSTEM CORP.</t>
  </si>
  <si>
    <t>WELLAND HYDRO-ELECTRIC SYSTEM CORP._GENERAL SERVICE 50 TO 4,999 KW SERVICE CLASSIFICATION</t>
  </si>
  <si>
    <t>WELLAND HYDRO-ELECTRIC SYSTEM CORP._GENERAL SERVICE LESS THAN 50 KW SERVICE CLASSIFICATION</t>
  </si>
  <si>
    <t>WELLAND HYDRO-ELECTRIC SYSTEM CORP._NO RATE CLASS SERVICE CLASSIFICATION</t>
  </si>
  <si>
    <t>WELLAND HYDRO-ELECTRIC SYSTEM CORP._RESIDENTIAL SERVICE CLASSIFICATION</t>
  </si>
  <si>
    <t>WELLAND HYDRO-ELECTRIC SYSTEM CORP._SENTINEL LIGHTING SERVICE CLASSIFICATION</t>
  </si>
  <si>
    <t>WELLAND HYDRO-ELECTRIC SYSTEM CORP._STREET LIGHTING SERVICE CLASSIFICATION</t>
  </si>
  <si>
    <t>WELLAND HYDRO-ELECTRIC SYSTEM CORP._UNMETERED SCATTERED LOAD SERVICE CLASSIFICATION</t>
  </si>
  <si>
    <t>WELLINGTON NORTH POWER INC.</t>
  </si>
  <si>
    <t>WELLINGTON NORTH POWER INC._GENERAL SERVICE 1,000 TO 4,999 KW SERVICE CLASSIFICATION</t>
  </si>
  <si>
    <t>WELLINGTON NORTH POWER INC._GENERAL SERVICE 50 TO 999 KW SERVICE CLASSIFICATION</t>
  </si>
  <si>
    <t>WELLINGTON NORTH POWER INC._GENERAL SERVICE LESS THAN 50 KW SERVICE CLASSIFICATION</t>
  </si>
  <si>
    <t>WELLINGTON NORTH POWER INC._NO RATE CLASS SERVICE CLASSIFICATION</t>
  </si>
  <si>
    <t>WELLINGTON NORTH POWER INC._RESIDENTIAL SERVICE CLASSIFICATION</t>
  </si>
  <si>
    <t>WELLINGTON NORTH POWER INC._SENTINEL LIGHTING SERVICE CLASSIFICATION</t>
  </si>
  <si>
    <t>WELLINGTON NORTH POWER INC._STREET LIGHTING SERVICE CLASSIFICATION</t>
  </si>
  <si>
    <t>WELLINGTON NORTH POWER INC._UNMETERED SCATTERED LOAD SERVICE CLASSIFICATION</t>
  </si>
  <si>
    <t>WESTARIO POWER INC.</t>
  </si>
  <si>
    <t>WESTARIO POWER INC._GENERAL SERVICE 50 TO 4,999 KW SERVICE CLASSIFICATION</t>
  </si>
  <si>
    <t>WESTARIO POWER INC._GENERAL SERVICE LESS THAN 50 KW SERVICE CLASSIFICATION</t>
  </si>
  <si>
    <t>WESTARIO POWER INC._NO RATE CLASS SERVICE CLASSIFICATION</t>
  </si>
  <si>
    <t>WESTARIO POWER INC._RESIDENTIAL SERVICE CLASSIFICATION</t>
  </si>
  <si>
    <t>WESTARIO POWER INC._SENTINEL LIGHTING SERVICE CLASSIFICATION</t>
  </si>
  <si>
    <t>WESTARIO POWER INC._STREET LIGHTING SERVICE CLASSIFICATION</t>
  </si>
  <si>
    <t>WESTARIO POWER INC._UNMETERED SCATTERED LOAD SERVICE CLASSIFICATION</t>
  </si>
  <si>
    <t>1.  Select the appropriate rate classes that appear on your most recent OEB-Approved Tariff of Rates and Charges.
2.  Enter the RTSR Network and Connection Rate as it appears on the Tariff of Rates and Charges</t>
  </si>
  <si>
    <t>RESIDENTIAL SERVICE CLASSIFICATION~Retail Transmission Rate - Network Service Rate</t>
  </si>
  <si>
    <t>RESIDENTIAL SERVICE CLASSIFICATION~Retail Transmission Rate - Line and Transformation Connection Service Rate</t>
  </si>
  <si>
    <t>GENERAL SERVICE LESS THAN 50 KW SERVICE CLASSIFICATION~Retail Transmission Rate - Network Service Rate</t>
  </si>
  <si>
    <t>GENERAL SERVICE LESS THAN 50 KW SERVICE CLASSIFICATION~Retail Transmission Rate - Line and Transformation Connection Service Rate</t>
  </si>
  <si>
    <t>GENERAL SERVICE 50 TO 699 KW SERVICE CLASSIFICATION~Retail Transmission Rate - Network Service Rate</t>
  </si>
  <si>
    <t>GENERAL SERVICE 50 TO 699 KW SERVICE CLASSIFICATION~Retail Transmission Rate - Line and Transformation Connection Service Rate</t>
  </si>
  <si>
    <t>GENERAL SERVICE 700 TO 4,999 KW SERVICE CLASSIFICATION~Retail Transmission Rate - Network Service Rate</t>
  </si>
  <si>
    <t>GENERAL SERVICE 700 TO 4,999 KW SERVICE CLASSIFICATION~Retail Transmission Rate - Line and Transformation Connection Service Rate</t>
  </si>
  <si>
    <t>LARGE USE SERVICE CLASSIFICATION~Retail Transmission Rate - Network Service Rate</t>
  </si>
  <si>
    <t>LARGE USE SERVICE CLASSIFICATION~Retail Transmission Rate - Line and Transformation Connection Service Rate</t>
  </si>
  <si>
    <t>UNMETERED SCATTERED LOAD SERVICE CLASSIFICATION~Retail Transmission Rate - Network Service Rate</t>
  </si>
  <si>
    <t>UNMETERED SCATTERED LOAD SERVICE CLASSIFICATION~Retail Transmission Rate - Line and Transformation Connection Service Rate</t>
  </si>
  <si>
    <t>STREET LIGHTING SERVICE CLASSIFICATION~Retail Transmission Rate - Network Service Rate</t>
  </si>
  <si>
    <t>STREET LIGHTING SERVICE CLASSIFICATION~Retail Transmission Rate - Line and Transformation Connection Service Rate</t>
  </si>
  <si>
    <t>EMBEDDED DISTRIBUTOR SERVICE CLASSIFICATION~Retail Transmission Rate - Network Service Rate</t>
  </si>
  <si>
    <t>EMBEDDED DISTRIBUTOR SERVICE CLASSIFICATION~Retail Transmission Rate - Line and Transformation Connection Service Rate</t>
  </si>
  <si>
    <t>DISTRIBUTED GENERATION [DGEN] SERVICE CLASSIFICATION~Retail Transmission Rate - Network Service Rate</t>
  </si>
  <si>
    <t>DISTRIBUTED GENERATION [DGEN] SERVICE CLASSIFICATION~Retail Transmission Rate - Line and Transformation Connection Service Rate</t>
  </si>
  <si>
    <t>GENERAL SERVICE 50 TO 499 KW SERVICE CLASSIFICATION~Retail Transmission Rate - Network Service Rate</t>
  </si>
  <si>
    <t>GENERAL SERVICE 50 TO 499 KW SERVICE CLASSIFICATION~Retail Transmission Rate - Line and Transformation Connection Service Rate</t>
  </si>
  <si>
    <t xml:space="preserve">GENERAL SERVICE 500 TO 4,999 KW SERVICE CLASSIFICATION~Retail Transmission Rate - Network Service Rate </t>
  </si>
  <si>
    <t xml:space="preserve">GENERAL SERVICE 500 TO 4,999 KW SERVICE CLASSIFICATION~Retail Transmission Rate - Line and Transformation Connection Service Rate </t>
  </si>
  <si>
    <t>LARGE USE SERVICE CLASSIFICATION~Retail Transmission Rate - Network Service Rate – Interval Metered</t>
  </si>
  <si>
    <t xml:space="preserve">LARGE USE SERVICE CLASSIFICATION~Retail Transmission Rate - Line and Transformation Connection Service Rate – Interval Metered </t>
  </si>
  <si>
    <t>GENERAL SERVICE 50 to 4,999 kW SERVICE CLASSIFICATION~Retail Transmission Rate - Network Service Rate</t>
  </si>
  <si>
    <t>GENERAL SERVICE 50 to 4,999 kW SERVICE CLASSIFICATION~Retail Transmission Rate - Line and Transformation Connection Service Rate</t>
  </si>
  <si>
    <t>LARGE USE WITH DEDICATED ASSETS SERVICE CLASSIFICATION~Retail Transmission Rate - Network Service Rate</t>
  </si>
  <si>
    <t>LARGE USE WITH DEDICATED ASSETS SERVICE CLASSIFICATION~Retail Transmission Rate - Line and Transformation Connection Service Rate</t>
  </si>
  <si>
    <t>SENTINEL LIGHTING SERVICE CLASSIFICATION~Retail Transmission Rate - Network Service Rate</t>
  </si>
  <si>
    <t>SENTINEL LIGHTING SERVICE CLASSIFICATION~Retail Transmission Rate - Line and Transformation Connection Service Rate</t>
  </si>
  <si>
    <t>GENERAL SERVICE 50 to 4,999 kW SERVICE CLASSIFICATION~Retail Transmission Rate - Network Service Rate – Interval Metered</t>
  </si>
  <si>
    <t>GENERAL SERVICE 50 to 4,999 kW SERVICE CLASSIFICATION~Retail Transmission Rate - Line and Transformation Connection Service Rate – Interval Metered</t>
  </si>
  <si>
    <t>RESIDENTIAL R1 SERVICE CLASSIFICATION~Retail Transmission Rate - Network Service Rate</t>
  </si>
  <si>
    <t>RESIDENTIAL R1 SERVICE CLASSIFICATION~Retail Transmission Rate - Line and Transformation Connection Service Rate</t>
  </si>
  <si>
    <t>RESIDENTIAL R2 SERVICE CLASSIFICATION~Retail Transmission Rate - Network Service Rate</t>
  </si>
  <si>
    <t>RESIDENTIAL R2 SERVICE CLASSIFICATION~Retail Transmission Rate - Line and Transformation Connection Service Rate</t>
  </si>
  <si>
    <t>SEASONAL CUSTOMERS SERVICE CLASSIFICATION~Retail Transmission Rate - Network Service Rate</t>
  </si>
  <si>
    <t>SEASONAL CUSTOMERS SERVICE CLASSIFICATION~Retail Transmission Rate - Line and Transformation Connection Service Rate</t>
  </si>
  <si>
    <t>GENERAL SERVICE 50 TO 2,999 KW SERVICE CLASSIFICATION~Retail Transmission Rate - Network Service Rate</t>
  </si>
  <si>
    <t>GENERAL SERVICE 50 TO 2,999 KW SERVICE CLASSIFICATION~Retail Transmission Rate - Line and Transformation Connection Service Rate</t>
  </si>
  <si>
    <t>GENERAL SERVICE 3,000 TO 4,999 KW SERVICE CLASSIFICATION~Retail Transmission Rate - Network Service Rate</t>
  </si>
  <si>
    <t>GENERAL SERVICE 3,000 TO 4,999 KW SERVICE CLASSIFICATION~Retail Transmission Rate - Line and Transformation Connection Service Rate</t>
  </si>
  <si>
    <t>GENERAL SERVICE 50 to 4,999 kW SERVICE CLASSIFICATION~Retail Transmission Rate - Line and Transformation Connection Service Rate (see Note 1)</t>
  </si>
  <si>
    <t>LARGE USE SERVICE CLASSIFICATION~Retail Transmission Rate - Line and Transformation Connection Service Rate (see Note 1)</t>
  </si>
  <si>
    <t>GENERAL SERVICE 50 to 4,999 kW SERVICE CLASSIFICATION~Retail Transmission Rate - Network Service Rate - Interval Metered</t>
  </si>
  <si>
    <t>GENERAL SERVICE 50 to 4,999 kW SERVICE CLASSIFICATION~Retail Transmission Rate - Line and Transformation Connection Service Rate - Interval Metered</t>
  </si>
  <si>
    <t>LARGE USE SERVICE CLASSIFICATION~Retail Transmission Rate - Network Service Rate - Interval Metered</t>
  </si>
  <si>
    <t>LARGE USE SERVICE CLASSIFICATION~Retail Transmission Rate - Line and Transformation Connection Service Rate - Interval Metered</t>
  </si>
  <si>
    <t>GENERAL SERVICE 50 TO 999 KW SERVICE CLASSIFICATION~Retail Transmission Rate - Network Service Rate</t>
  </si>
  <si>
    <t>GENERAL SERVICE 50 TO 999 KW SERVICE CLASSIFICATION~Retail Transmission Rate - Network Service Rate - Interval Metered</t>
  </si>
  <si>
    <t>GENERAL SERVICE 50 TO 999 KW SERVICE CLASSIFICATION~Retail Transmission Rate - Line and Transformation Connection Service Rate</t>
  </si>
  <si>
    <t>GENERAL SERVICE 50 TO 999 KW SERVICE CLASSIFICATION~Retail Transmission Rate - Line and Transformation Connection Service Rate - Interval Metered</t>
  </si>
  <si>
    <t>GENERAL SERVICE 1,000 TO 4,999 KW SERVICE CLASSIFICATION~Retail Transmission Rate - Network Service Rate - Interval Metered</t>
  </si>
  <si>
    <t>GENERAL SERVICE 1,000 TO 4,999 KW SERVICE CLASSIFICATION~Retail Transmission Rate - Line and Transformation Connection Service Rate - Interval Metered</t>
  </si>
  <si>
    <t>GENERAL SERVICE 50 TO 1,499 KW SERVICE CLASSIFICATION~Retail Transmission Rate - Network Service Rate</t>
  </si>
  <si>
    <t>GENERAL SERVICE 50 TO 1,499 KW SERVICE CLASSIFICATION~Retail Transmission Rate - Line and Transformation Connection Service Rate</t>
  </si>
  <si>
    <t>GENERAL SERVICE 1,500 TO 4,999 KW SERVICE CLASSIFICATION~Retail Transmission Rate - Network Service Rate</t>
  </si>
  <si>
    <t>GENERAL SERVICE 1,500 TO 4,999 KW SERVICE CLASSIFICATION~Retail Transmission Rate - Line and Transformation Connection Service Rate</t>
  </si>
  <si>
    <t xml:space="preserve">GENERAL SERVICE 50 to 4,999 kW SERVICE CLASSIFICATION~Retail Transmission Rate - Line and Transformation Connection Service Rate </t>
  </si>
  <si>
    <t xml:space="preserve">GENERAL SERVICE 50 to 4,999 kW SERVICE CLASSIFICATION~Retail Transmission Rate - Line and Transformation Connection Service Rate - Interval Metered </t>
  </si>
  <si>
    <t>COMPETITIVE SECTOR MULTI-UNIT RESIDENTIAL SERVICE CLASSIFICATION~Retail Transmission Rate - Network Service Rate</t>
  </si>
  <si>
    <t>COMPETITIVE SECTOR MULTI-UNIT RESIDENTIAL SERVICE CLASSIFICATION~Retail Transmission Rate - Line and Transformation Connection Service Rate</t>
  </si>
  <si>
    <t>GENERAL SERVICE 1,000 TO 4,999 KW SERVICE CLASSIFICATION~Retail Transmission Rate - Network Service Rate</t>
  </si>
  <si>
    <t>GENERAL SERVICE 1,000 TO 4,999 KW SERVICE CLASSIFICATION~Retail Transmission Rate - Line and Transformation Connection Service Rate</t>
  </si>
  <si>
    <t>GENERAL SERVICE 50 to 4,999 kW SERVICE CLASSIFICATION~Retail Transmission Rate - Network Service Rate - (less than 1,000 kW)</t>
  </si>
  <si>
    <t>GENERAL SERVICE 50 to 4,999 kW SERVICE CLASSIFICATION~Retail Transmission Rate - Network Service Rate - Interval Metered (less than 1,000 kW)</t>
  </si>
  <si>
    <t>GENERAL SERVICE 50 to 4,999 kW SERVICE CLASSIFICATION~Retail Transmission Rate - Network Service Rate - Interval Metered (1,000 to 4,999 kW)</t>
  </si>
  <si>
    <t>GENERAL SERVICE 50 to 4,999 kW SERVICE CLASSIFICATION~Retail Transmission Rate - Line and Transformation Connection Service Rate - (less than 1,000 kW)</t>
  </si>
  <si>
    <t>GENERAL SERVICE 50 to 4,999 kW SERVICE CLASSIFICATION~Retail Transmission Rate - Line and Trans. Connection Service Rate - Interval Metered (less than 1,000 kW)</t>
  </si>
  <si>
    <t>GENERAL SERVICE 50 to 4,999 kW SERVICE CLASSIFICATION~Retail Transmission Rate - Line and Trans. Connection Service Rate - Interval Metered (1,000 to 4,999 kW)</t>
  </si>
  <si>
    <t>RESIDENTIAL SERVICE CLASSIFICATION~Retail Transmission Rate - Transformation Connection Service Rate</t>
  </si>
  <si>
    <t>GENERAL SERVICE LESS THAN 50 KW SERVICE CLASSIFICATION~Retail Transmission Rate - Transformation Connection Service Rate</t>
  </si>
  <si>
    <t>STREET LIGHTING SERVICE CLASSIFICATION~Retail Transmission Rate - Line Connection Service Rate</t>
  </si>
  <si>
    <t>EMBEDDED DISTRIBUTOR SERVICE CLASSIFICATION FOR HYDRO ONE NETWORKS INC.~Retail Transmission Rate - Network Service Rate</t>
  </si>
  <si>
    <t>EMBEDDED DISTRIBUTOR SERVICE CLASSIFICATION FOR HYDRO ONE NETWORKS INC.~Retail Transmission Rate - Line and Transformation Connection Service Rate</t>
  </si>
  <si>
    <t>GENERAL SERVICE GREATER THAN 1,000 KW SERVICE CLASSIFICATION~Retail Transmission Rate - Network Service Rate</t>
  </si>
  <si>
    <t>GENERAL SERVICE GREATER THAN 1,000 KW SERVICE CLASSIFICATION~Retail Transmission Rate - Line and Transformation Connection Service Rate</t>
  </si>
  <si>
    <t xml:space="preserve">GENERAL SERVICE LESS THAN 50 KW SERVICE CLASSIFICATION~Retail Transmission Rate - Line and Transformation Connection Service Rate </t>
  </si>
  <si>
    <t>GENERAL SERVICE 1,000 TO 4,999 KW (CO-GENERATION) SERVICE CLASSIFICATION~Retail Transmission Rate - Network Service Rate</t>
  </si>
  <si>
    <t xml:space="preserve">GENERAL SERVICE 1,000 TO 4,999 KW (CO-GENERATION) SERVICE CLASSIFICATION~Retail Transmission Rate - Line and Transformation Connection Service Rate </t>
  </si>
  <si>
    <t xml:space="preserve">LARGE USE SERVICE CLASSIFICATION~Retail Transmission Rate - Line and Transformation Connection Service Rate - Interval Metered </t>
  </si>
  <si>
    <t xml:space="preserve">STREET LIGHTING SERVICE CLASSIFICATION~Retail Transmission Rate - Line and Transformation Connection Service Rate </t>
  </si>
  <si>
    <t>GENERAL SERVICE 3,000 TO 4,999 KW SERVICE CLASSIFICATION~Retail Transmission Rate - Network Service Rate - Interval Metered</t>
  </si>
  <si>
    <t>GENERAL SERVICE 3,000 TO 4,999 KW SERVICE CLASSIFICATION~Retail Transmission Rate - Line and Transformation Connection Service Rate - Interval Metered</t>
  </si>
  <si>
    <t xml:space="preserve">RESIDENTIAL SERVICE CLASSIFICATION~Retail Transmission Rate - Network Service Rate </t>
  </si>
  <si>
    <t xml:space="preserve">RESIDENTIAL SERVICE CLASSIFICATION~Retail Transmission Rate - Line and Transformation Connection Service Rate </t>
  </si>
  <si>
    <t xml:space="preserve">GENERAL SERVICE LESS THAN 50 KW SERVICE CLASSIFICATION~Retail Transmission Rate - Network Service Rate </t>
  </si>
  <si>
    <t xml:space="preserve">GENERAL SERVICE 50 to 4,999 kW SERVICE CLASSIFICATION~Retail Transmission Rate - Network Service Rate </t>
  </si>
  <si>
    <t xml:space="preserve">GENERAL SERVICE 50 to 4,999 kW SERVICE CLASSIFICATION~Retail Transmission Rate - Network Service Rate - Interval Metered </t>
  </si>
  <si>
    <t xml:space="preserve">UNMETERED SCATTERED LOAD SERVICE CLASSIFICATION~Retail Transmission Rate - Network Service Rate </t>
  </si>
  <si>
    <t xml:space="preserve">UNMETERED SCATTERED LOAD SERVICE CLASSIFICATION~Retail Transmission Rate - Line and Transformation Connection Service Rate </t>
  </si>
  <si>
    <t xml:space="preserve">SENTINEL LIGHTING SERVICE CLASSIFICATION~Retail Transmission Rate - Line and Transformation Connection Service Rate </t>
  </si>
  <si>
    <t xml:space="preserve">STREET LIGHTING SERVICE CLASSIFICATION~Retail Transmission Rate - Network Service Rate </t>
  </si>
  <si>
    <t>GENERAL SERVICE 50 to 4,999 kW SERVICE CLASSIFICATION~Retail Transmission Rate - Network Service Rate - Interval Metered &gt; 1,000 kW</t>
  </si>
  <si>
    <t>GENERAL SERVICE 50 to 4,999 kW SERVICE CLASSIFICATION~Retail Transmission Rate - Line and Transformation Connection Service Rate - Interval Metered &gt; 1,000 kW</t>
  </si>
  <si>
    <t xml:space="preserve">GENERAL SERVICE 50 TO 999 KW SERVICE CLASSIFICATION~Retail Transmission Rate - Line and Transformation Connection Service Rate </t>
  </si>
  <si>
    <t xml:space="preserve">GENERAL SERVICE 50 TO 999 KW SERVICE CLASSIFICATION~Retail Transmission Rate - Line and Transformation Connection Service Rate - Interval Metered </t>
  </si>
  <si>
    <t>GENERAL SERVICE 1,000 KW OR GREATER SERVICE CLASSIFICATION~Retail Transmission Rate - Network Service Rate</t>
  </si>
  <si>
    <t xml:space="preserve">GENERAL SERVICE 1,000 KW OR GREATER SERVICE CLASSIFICATION~Retail Transmission Rate - Line and Transformation Connection Service Rate </t>
  </si>
  <si>
    <t>GENERAL SERVICE 3,000 TO 4,999 KW - INTERMEDIATE USE SERVICE CLASSIFICATION~Retail Transmission Rate - Network Service Rate</t>
  </si>
  <si>
    <t>GENERAL SERVICE 3,000 TO 4,999 KW - INTERMEDIATE USE SERVICE CLASSIFICATION~Retail Transmission Rate - Line and Transformation Connection Service Rate</t>
  </si>
  <si>
    <t>LARGE USE - REGULAR SERVICE CLASSIFICATION~Retail Transmission Rate - Network Service Rate</t>
  </si>
  <si>
    <t>LARGE USE - REGULAR SERVICE CLASSIFICATION~Retail Transmission Rate - Line Connection Service Rate</t>
  </si>
  <si>
    <t>LARGE USE - REGULAR SERVICE CLASSIFICATION~Retail Transmission Rate - Transformation Connection Service Rate</t>
  </si>
  <si>
    <t>LARGE USE - 3TS SERVICE CLASSIFICATION~Retail Transmission Rate - Network Service Rate</t>
  </si>
  <si>
    <t>LARGE USE - 3TS SERVICE CLASSIFICATION~Retail Transmission Rate - Line Connection Service Rate</t>
  </si>
  <si>
    <t>LARGE USE - FORD ANNEX SERVICE CLASSIFICATION~Retail Transmission Rate - Network Service Rate</t>
  </si>
  <si>
    <t xml:space="preserve">LARGE USE - FORD ANNEX SERVICE CLASSIFICATION~Retail Transmission Rate - Line Connection Service Rate </t>
  </si>
  <si>
    <t xml:space="preserve">GENERAL SERVICE 50 TO 1,499 KW SERVICE CLASSIFICATION~Retail Transmission Rate - Line and Transformation Connection Service Rate </t>
  </si>
  <si>
    <t>INTERMEDIATE USER SERVICE CLASSIFICATION~Retail Transmission Rate - Network Service Rate</t>
  </si>
  <si>
    <t>INTERMEDIATE USER SERVICE CLASSIFICATION~Retail Transmission Rate - Line and Transformation Connection Service Rate</t>
  </si>
  <si>
    <t>GENERAL SERVICE 500 TO 1,499 KW SERVICE CLASSIFICATION~Retail Transmission Rate - Network Service Rate - Interval Metered</t>
  </si>
  <si>
    <t>GENERAL SERVICE 500 TO 1,499 KW SERVICE CLASSIFICATION~Retail Transmission Rate - Line and Transformation Connection Service Rate - Interval Metered</t>
  </si>
  <si>
    <t>GENERAL SERVICE EQUAL TO OR GREATER THAN 1,500 KW SERVICE CLASSIFICATION~Retail Transmission Rate - Network Service Rate - Interval Metered</t>
  </si>
  <si>
    <t>GENERAL SERVICE EQUAL TO OR GREATER THAN 1,500 KW SERVICE CLASSIFICATION~Retail Transmission Rate - Line and Transformation Connection Service Rate - Interval Metered</t>
  </si>
  <si>
    <t>SEASONAL RESIDENTIAL SERVICE CLASSIFICATION~Retail Transmission Rate - Network Service Rate</t>
  </si>
  <si>
    <t>SEASONAL RESIDENTIAL SERVICE CLASSIFICATION~Retail Transmission Rate - Line and Transformation Connection Service Rate</t>
  </si>
  <si>
    <t xml:space="preserve">GENERAL SERVICE 3,000 TO 4,999 KW SERVICE CLASSIFICATION~Retail Transmission Rate - Line and Transformation Connection Service Rate </t>
  </si>
  <si>
    <t xml:space="preserve">LARGE USE SERVICE CLASSIFICATION~Retail Transmission Rate - Line and Transformation Connection Service Rate </t>
  </si>
  <si>
    <t>GENERAL SERVICE 500 TO 4,999 KW SERVICE CLASSIFICATION~Retail Transmission Rate - Network Service Rate</t>
  </si>
  <si>
    <t>GENERAL SERVICE 500 TO 4,999 KW SERVICE CLASSIFICATION~Retail Transmission Rate - Line and Transformation Connection Service Rate</t>
  </si>
  <si>
    <t>GENERAL SERVICE 1,000 KW AND GREATER SERVICE CLASSIFICATION~Retail Transmission Rate - Network Service Rate - Interval Metered</t>
  </si>
  <si>
    <t>GENERAL SERVICE 1,000 KW AND GREATER SERVICE CLASSIFICATION~Retail Transmission Rate - Line and Transformation Connection Service Rate - Interval Metered</t>
  </si>
  <si>
    <t>GENERAL SERVICE LESS THAN 50 kW SERVICE CLASSIFICATION~Retail Transmission Rate - Network Service Rate</t>
  </si>
  <si>
    <t>GENERAL SERVICE LESS THAN 50 kW SERVICE CLASSIFICATION~Retail Transmission Rate - Line and Transformation Connection Service Rate</t>
  </si>
  <si>
    <t>GENERAL SERVICE 50 TO 4,999 KW SERVICE CLASSIFICATION~Retail Transmission Rate - Network Service Rate</t>
  </si>
  <si>
    <t>GENERAL SERVICE 50 TO 4,999 KW SERVICE CLASSIFICATION~Retail Transmission Rate - Line and Transformation Connection Service Rate</t>
  </si>
  <si>
    <t>GENERAL SERVICE 50 TO 4,999 KW SERVICE CLASSIFICATION~Retail Transmission Rate - Network Service Rate - Interval Metered</t>
  </si>
  <si>
    <t>GENERAL SERVICE 50 TO 4,999 KW SERVICE CLASSIFICATION~Retail Transmission Rate - Line and Transformation Connection Service Rate - Interval Metered</t>
  </si>
  <si>
    <t>GENERAL SERVICE 50 to 4,999 kW SERVICE CLASSIFICATION~Retail Transmission Rate - Network Service Rate - Interval Metered &lt; 1,000 kW</t>
  </si>
  <si>
    <t>GENERAL SERVICE 50 to 4,999 kW SERVICE CLASSIFICATION~Retail Transmission Rate - Line and Transformation Connection Service Rate - Interval Metered &lt; 1,000 kW</t>
  </si>
  <si>
    <t>YEAR-ROUND URBAN DENSITY - UR SERVICE CLASSIFICATION~Retail Transmission Rate - Network Service Rate</t>
  </si>
  <si>
    <t>YEAR-ROUND MEDIUM DENSITY - R1 SERVICE CLASSIFICATION~Retail Transmission Rate - Network Service Rate</t>
  </si>
  <si>
    <t>YEAR-ROUND LOW DENSITY - R2 SERVICE CLASSIFICATION~Retail Transmission Rate - Network Service Rate</t>
  </si>
  <si>
    <t>SEASONAL SERVICE CLASSIFICATION~Retail Transmission Rate - Network Service Rate</t>
  </si>
  <si>
    <t>URBAN GENERAL SERVICE ENERGY BILLED - UGe SERVICE CLASSIFICATION~Retail Transmission Rate - Network Service Rate</t>
  </si>
  <si>
    <t>GENERAL SERVICE ENERGY BILLED - GSe SERVICE CLASSIFICATION~Retail Transmission Rate - Network Service Rate</t>
  </si>
  <si>
    <t>URBAN GENERAL SERVICE DEMAND BILLED - UGd SERVICE CLASSIFICATION~Retail Transmission Rate - Network Service Rate</t>
  </si>
  <si>
    <t>GENERAL SERVICE DEMAND BILLED - GSd SERVICE CLASSIFICATION~Retail Transmission Rate - Network Service Rate</t>
  </si>
  <si>
    <t>DISTRIBUTED GENERATION - DGen SERVICE CLASSIFICATION~Retail Transmission Rate - Network Service Rate</t>
  </si>
  <si>
    <t>SUB TRANSMISSION - ST SERVICE CLASSIFICATION~Retail Transmission Rate - Network Service Rate</t>
  </si>
  <si>
    <t>YEAR-ROUND URBAN DENSITY - UR SERVICE CLASSIFICATION~Retail Transmission Rate - Line and Transformation Connection Service Rate</t>
  </si>
  <si>
    <t>YEAR-ROUND MEDIUM DENSITY - R1 SERVICE CLASSIFICATION~Retail Transmission Rate - Line and Transformation Connection Service Rate</t>
  </si>
  <si>
    <t>YEAR-ROUND LOW DENSITY - R2 SERVICE CLASSIFICATION~Retail Transmission Rate - Line and Transformation Connection Service Rate</t>
  </si>
  <si>
    <t>SEASONAL SERVICE CLASSIFICATION~Retail Transmission Rate - Line and Transformation Connection Service Rate</t>
  </si>
  <si>
    <t>URBAN GENERAL SERVICE ENERGY BILLED - UGe SERVICE CLASSIFICATION~Retail Transmission Rate - Line and Transformation Connection Service Rate</t>
  </si>
  <si>
    <t>GENERAL SERVICE ENERGY BILLED - GSe SERVICE CLASSIFICATION~Retail Transmission Rate - Line and Transformation Connection Service Rate</t>
  </si>
  <si>
    <t>URBAN GENERAL SERVICE DEMAND BILLED - UGd SERVICE CLASSIFICATION~Retail Transmission Rate - Line and Transformation Connection Service Rate</t>
  </si>
  <si>
    <t>GENERAL SERVICE DEMAND BILLED - GSd SERVICE CLASSIFICATION~Retail Transmission Rate - Line and Transformation Connection Service Rate</t>
  </si>
  <si>
    <t>DISTRIBUTED GENERATION - DGen SERVICE CLASSIFICATION~Retail Transmission Rate - Line and Transformation Connection Service Rate</t>
  </si>
  <si>
    <t>HYDRO ONE BRAMPTON_DISTRIBUTED GENERATION - DGEN</t>
  </si>
  <si>
    <t>ENERGY+ INC._NO RATE CLASS SERVICE CLASSIFICATION</t>
  </si>
  <si>
    <t>GENERAL SERVICE 50 TO 4,999 KW - ST. THOMAS ENERGY</t>
  </si>
  <si>
    <t>GENERAL SERVICE LESS THAN 50 KW - ST. THOMAS ENERGY</t>
  </si>
  <si>
    <t>RESIDENTIAL - ST. THOMAS ENERGY</t>
  </si>
  <si>
    <t>SENTINEL LIGHTING - ST. THOMAS ENERGY</t>
  </si>
  <si>
    <t>STREET LIGHTING - ST. THOMAS ENERGY</t>
  </si>
  <si>
    <t>EPCOR ELECTRICITY DISTRIBUTION ONTARIO INC.</t>
  </si>
  <si>
    <t>EPCOR ELECTRICITY DISTRIBUTION ONTARIO INC._GENERAL SERVICE 50 TO 4,999 KW SERVICE CLASSIFICATION</t>
  </si>
  <si>
    <t>EPCOR ELECTRICITY DISTRIBUTION ONTARIO INC._GENERAL SERVICE LESS THAN 50 KW SERVICE CLASSIFICATION</t>
  </si>
  <si>
    <t>EPCOR ELECTRICITY DISTRIBUTION ONTARIO INC._NO RATE CLASS SERVICE CLASSIFICATION</t>
  </si>
  <si>
    <t>EPCOR ELECTRICITY DISTRIBUTION ONTARIO INC._RESIDENTIAL SERVICE CLASSIFICATION</t>
  </si>
  <si>
    <t>EPCOR ELECTRICITY DISTRIBUTION ONTARIO INC._STREET LIGHTING SERVICE CLASSIFICATION</t>
  </si>
  <si>
    <t>EPCOR ELECTRICITY DISTRIBUTION ONTARIO INC._UNMETERED SCATTERED LOAD SERVICE CLASSIFICATION</t>
  </si>
  <si>
    <t>ERTH POWER CORPORATION</t>
  </si>
  <si>
    <t>ESSEX POWERLINES CORPORATION_EMBEDDED DISTRIBUTOR SERVICE CLASSIFICATION</t>
  </si>
  <si>
    <t>ESSEX POWERLINES CORPORATION_GENERAL SERVICE 50 TO 4,999 KW SERVICE CLASSIFICATION</t>
  </si>
  <si>
    <t>HEARST POWER DISTRIBUTION CO. LTD._GENERAL SERVICE 50 TO 1,499 KW SERVICE CLASSIFICATION</t>
  </si>
  <si>
    <t>HEARST POWER DISTRIBUTION CO. LTD._GENERAL SERVICE LESS THAN 50 KW SERVICE CLASSIFICATION</t>
  </si>
  <si>
    <t>HEARST POWER DISTRIBUTION CO. LTD._NO RATE CLASS SERVICE CLASSIFICATION</t>
  </si>
  <si>
    <t>HEARST POWER DISTRIBUTION CO. LTD._RESIDENTIAL SERVICE CLASSIFICATION</t>
  </si>
  <si>
    <t>HEARST POWER DISTRIBUTION CO. LTD._SENTINEL LIGHTING SERVICE CLASSIFICATION</t>
  </si>
  <si>
    <t>HEARST POWER DISTRIBUTION CO. LTD._STREET LIGHTING SERVICE CLASSIFICATION</t>
  </si>
  <si>
    <t>EMBEDDED DISTRIBUTOR (HALDIMAND COUNTY) - HYDRO ONE</t>
  </si>
  <si>
    <t>EMBEDDED DISTRIBUTOR – NORFOLK POWER</t>
  </si>
  <si>
    <t>SUB TRANSMISSION – EMBEDDED DISTRIBUTOR - HYDRO ONE NETWORKS</t>
  </si>
  <si>
    <t>SUB TRANSMISSION – END USE CUSTOMER - HYDRO ONE NETWORKS</t>
  </si>
  <si>
    <t>DISTRIBUTED GENERATION - DGEN - HYDRO ONE NETWORKS</t>
  </si>
  <si>
    <t>GENERAL SERVICE 50 TO 4,999 KW - HALDIMAND COUNTY</t>
  </si>
  <si>
    <t>GENERAL SERVICE 50 TO 4,999 KW - NORFOLK POWER</t>
  </si>
  <si>
    <t>GENERAL SERVICE 50 TO 999 KW - WOODSTOCK HYDRO</t>
  </si>
  <si>
    <t>GENERAL SERVICE DEMAND BILLED (50 KW AND ABOVE) - GSD - HYDRO ONE NETWORKS</t>
  </si>
  <si>
    <t>URBAN GENERAL SERVICE DEMAND BILLED (50 KW AND ABOVE) - UGD - HYDRO ONE NETWORKS</t>
  </si>
  <si>
    <t>GENERAL SERVICE ENERGY BILLED (LESS THAN 50 KW) - GSE METERED - HYDRO ONE NETWORKS</t>
  </si>
  <si>
    <t>GENERAL SERVICE LESS THAN 50 KW - HALDIMAND COUNTY</t>
  </si>
  <si>
    <t>GENERAL SERVICE LESS THAN 50 KW - NORFOLK POWER</t>
  </si>
  <si>
    <t>GENERAL SERVICE LESS THAN 50 KW - WOODSTOCK HYDRO</t>
  </si>
  <si>
    <t>URBAN GENERAL SERVICE ENERGY BILLED (LESS THAN 50 KW) - UGE - HYDRO ONE NETWORKS</t>
  </si>
  <si>
    <t>RESIDENTIAL - HALDIMAND COUNTY</t>
  </si>
  <si>
    <t>RESIDENTIAL - LOW DENSITY (R2) - HYDRO ONE NETWORKS</t>
  </si>
  <si>
    <t>RESIDENTIAL - MEDIUM DENSITY (R1) - HYDRO ONE NETWORKS</t>
  </si>
  <si>
    <t>RESIDENTIAL - NORFOLK POWER</t>
  </si>
  <si>
    <t>RESIDENTIAL - SEASONAL - HYDRO ONE NETWORKS</t>
  </si>
  <si>
    <t>RESIDENTIAL - URBAN (UR) - HYDRO ONE NETWORKS</t>
  </si>
  <si>
    <t>RESIDENTIAL - WOODSTOCK HYDRO</t>
  </si>
  <si>
    <t>SENTINEL LIGHTING - HALDIMAND COUNTY</t>
  </si>
  <si>
    <t>SENTINEL LIGHTING - HYDRO ONE NETWORKS</t>
  </si>
  <si>
    <t>SENTINEL LIGHTING - NORFOLK POWER</t>
  </si>
  <si>
    <t>STREET LIGHTING - HALDIMAND COUNTY</t>
  </si>
  <si>
    <t>STREET LIGHTING - HYDRO ONE NETWORKS</t>
  </si>
  <si>
    <t>STREET LIGHTING - NORFOLK POWER</t>
  </si>
  <si>
    <t>STREET LIGHTING - WOODSTOCK HYDRO</t>
  </si>
  <si>
    <t>GENERAL SERVICE ENERGY BILLED (LESS THAN 50 KW) - GSE UNMETERED - HYDRO ONE NETWORKS</t>
  </si>
  <si>
    <t>UNMETERED SCATTERED LOAD - HALDIMAND COUNTY</t>
  </si>
  <si>
    <t>UNMETERED SCATTERED LOAD - NORFOLK POWER</t>
  </si>
  <si>
    <t>UNMETERED SCATTERED LOAD - WOODSTOCK HYDRO</t>
  </si>
  <si>
    <t>NON STANDARD A GENERAL SERVICE THREE PHASE - G3</t>
  </si>
  <si>
    <t>HYDRO ONE REMOTE COMMUNITIES INC._NON STANDARD A GENERAL SERVICE THREE PHASE - G3 SERVICE CLASSIFICATION</t>
  </si>
  <si>
    <t>NON STANDARD A GENERAL SERVICE SINGLE PHASE - G1</t>
  </si>
  <si>
    <t>HYDRO ONE REMOTE COMMUNITIES INC._NON STANDARD A GENERAL SERVICE SINGLE PHASE - G1 SERVICE CLASSIFICATION</t>
  </si>
  <si>
    <t>STANDARD A GENERAL SERVICE AIR ACCESS</t>
  </si>
  <si>
    <t>HYDRO ONE REMOTE COMMUNITIES INC._STANDARD A GENERAL SERVICE AIR ACCESS SERVICE CLASSIFICATION</t>
  </si>
  <si>
    <t>STANDARD A GENERAL SERVICE ROAD/RAIL ACCESS</t>
  </si>
  <si>
    <t>HYDRO ONE REMOTE COMMUNITIES INC._STANDARD A GENERAL SERVICE ROAD/RAIL ACCESS SERVICE CLASSIFICATION</t>
  </si>
  <si>
    <t>STANDARD A GRID CONNECTED</t>
  </si>
  <si>
    <t>HYDRO ONE REMOTE COMMUNITIES INC._STANDARD A GRID CONNECTED SERVICE CLASSIFICATION</t>
  </si>
  <si>
    <t>NON STANDARD A SEASONAL RESIDENTIAL - R4</t>
  </si>
  <si>
    <t>HYDRO ONE REMOTE COMMUNITIES INC._NON STANDARD A SEASONAL RESIDENTIAL - R4 SERVICE CLASSIFICATION</t>
  </si>
  <si>
    <t>NON STANDARD A YEAR ROUND RESIDENTIAL - R2</t>
  </si>
  <si>
    <t>HYDRO ONE REMOTE COMMUNITIES INC._NON STANDARD A YEAR ROUND RESIDENTIAL - R2 SERVICE CLASSIFICATION</t>
  </si>
  <si>
    <t>STANDARD A RESIDENTIAL AIR ACCESS</t>
  </si>
  <si>
    <t>HYDRO ONE REMOTE COMMUNITIES INC._STANDARD A RESIDENTIAL AIR ACCESS SERVICE CLASSIFICATION</t>
  </si>
  <si>
    <t>STANDARD A RESIDENTIAL ROAD/RAIL ACCESS</t>
  </si>
  <si>
    <t>HYDRO ONE REMOTE COMMUNITIES INC._STANDARD A RESIDENTIAL ROAD/RAIL ACCESS SERVICE CLASSIFICATION</t>
  </si>
  <si>
    <t>HYDRO ONE REMOTE COMMUNITIES INC._STREET LIGHTING SERVICE CLASSIFICATION</t>
  </si>
  <si>
    <t>LAKELAND POWER DISTRIBUTION LTD._GENERAL SERVICE 50 TO 4,999 KW SERVICE CLASSIFICATION</t>
  </si>
  <si>
    <t>LAKELAND POWER DISTRIBUTION LTD._GENERAL SERVICE LESS THAN 50 KW SERVICE CLASSIFICATION</t>
  </si>
  <si>
    <t>LAKELAND POWER DISTRIBUTION LTD._RESIDENTIAL SERVICE CLASSIFICATION</t>
  </si>
  <si>
    <t>LAKELAND POWER DISTRIBUTION LTD._SENTINEL LIGHTING SERVICE CLASSIFICATION</t>
  </si>
  <si>
    <t>LAKELAND POWER DISTRIBUTION LTD._STREET LIGHTING SERVICE CLASSIFICATION</t>
  </si>
  <si>
    <t>LAKELAND POWER DISTRIBUTION LTD._UNMETERED SCATTERED LOAD SERVICE CLASSIFICATION</t>
  </si>
  <si>
    <t>GENERAL SERVICE 50 TO 4,999 KW - INTERVAL METER - NEWMARKET-TAY POWER</t>
  </si>
  <si>
    <t>GENERAL SERVICE 50 TO 4,999 KW - MIDLAND POWER</t>
  </si>
  <si>
    <t>GENERAL SERVICE 50 TO 4,999 KW - THERMAL METER - NEWMARKET-TAY POWER</t>
  </si>
  <si>
    <t>GENERAL SERVICE LESS THAN 50 KW - MIDLAND POWER</t>
  </si>
  <si>
    <t>GENERAL SERVICE LESS THAN 50 KW - NEWMARKET-TAY POWER</t>
  </si>
  <si>
    <t>RESIDENTIAL - MIDLAND POWER</t>
  </si>
  <si>
    <t>RESIDENTIAL - NEWMARKET-TAY POWER</t>
  </si>
  <si>
    <t>SENTINEL LIGHTING - NEWMARKET-TAY POWER</t>
  </si>
  <si>
    <t>STREET LIGHTING - MIDLAND POWER</t>
  </si>
  <si>
    <t>STREET LIGHTING - NEWMARKET-TAY POWER</t>
  </si>
  <si>
    <t>UNMETERED SCATTERED LOAD - NEWMARKET-TAY POWER</t>
  </si>
  <si>
    <t>UNMETERED SCATTERED LOAD - MIDLAND POWER</t>
  </si>
  <si>
    <t>RESIDENTIAL - COMPETITIVE SECTOR MULTI-UNIT</t>
  </si>
  <si>
    <t>TORONTO HYDRO-ELECTRIC SYSTEM LIMITED_RESIDENTIAL SERVICE CLASSIFICATION</t>
  </si>
  <si>
    <t>SUB TRANSMISSION - ST SERVICE CLASSIFICATION~Retail Transmission Rate - Line Connection Service Rate</t>
  </si>
  <si>
    <t>SUB TRANSMISSION - ST SERVICE CLASSIFICATION~Retail Transmission Rate - Transformation Connection Service Rate</t>
  </si>
  <si>
    <t>ERTH Power Corporation-ERTH Power Main Rate Zone</t>
  </si>
  <si>
    <t>ERTH Power Corporation – Goderich Rate Zone</t>
  </si>
  <si>
    <t>Synergy North Corporation-Thunder Bay Rate Zone</t>
  </si>
  <si>
    <t>3. RRR Data</t>
  </si>
  <si>
    <t>4. UTRs and Sub-Transmission</t>
  </si>
  <si>
    <t>5. Historical Wholesale</t>
  </si>
  <si>
    <t>6. Current Wholesale</t>
  </si>
  <si>
    <t>7. Forecast Wholesale</t>
  </si>
  <si>
    <t>8. RTSR Rates to Forecast</t>
  </si>
  <si>
    <t>Alectra Utilities Corporation-Guelph Rate Zone</t>
  </si>
  <si>
    <t>Elexicon Energy Inc.-Whitby Rate Zone</t>
  </si>
  <si>
    <t>Elexicon Energy Inc.-Veridian Rate Zone</t>
  </si>
  <si>
    <t>ERTH Power Corporation - ERTH Power Main Rate Zone</t>
  </si>
  <si>
    <t>ERTH POWER CORPORATION – GODERICH RATE ZONE</t>
  </si>
  <si>
    <t>Hydro One Remote Communites Inc.</t>
  </si>
  <si>
    <t xml:space="preserve">Synergy North Corporation-Thunder Bay Rate Zone </t>
  </si>
  <si>
    <t>Class_A_Consumption_kWhs</t>
  </si>
  <si>
    <t>Class_A_Consumption_kWs</t>
  </si>
  <si>
    <t>ELEXICON ENERGY INC.</t>
  </si>
  <si>
    <t>X</t>
  </si>
  <si>
    <t xml:space="preserve">v 1.0
</t>
  </si>
  <si>
    <t>Energy+ Inc.</t>
  </si>
  <si>
    <t>WKBSV849</t>
  </si>
  <si>
    <t>NJYBW716</t>
  </si>
  <si>
    <t>GQQHM388</t>
  </si>
  <si>
    <t>SFXZP935</t>
  </si>
  <si>
    <t>OARZC118</t>
  </si>
  <si>
    <t>HJHBH994</t>
  </si>
  <si>
    <t>KQEEH473</t>
  </si>
  <si>
    <t>CPEFQ593</t>
  </si>
  <si>
    <t>QXHJU641</t>
  </si>
  <si>
    <t>AVXSO594</t>
  </si>
  <si>
    <t>PTLUC812</t>
  </si>
  <si>
    <t>ADICB565</t>
  </si>
  <si>
    <t>LRECV427</t>
  </si>
  <si>
    <t>KTCNY552</t>
  </si>
  <si>
    <t>YEPCI143</t>
  </si>
  <si>
    <t>GRHTW113</t>
  </si>
  <si>
    <t>GMGHU415</t>
  </si>
  <si>
    <t>YTPWF351</t>
  </si>
  <si>
    <t>YCYKQ642</t>
  </si>
  <si>
    <t>ADZFM459</t>
  </si>
  <si>
    <t>RVWKN794</t>
  </si>
  <si>
    <t>KESKM585</t>
  </si>
  <si>
    <t>MQFNL784</t>
  </si>
  <si>
    <t>FNDHH648</t>
  </si>
  <si>
    <t>PTREM828</t>
  </si>
  <si>
    <t>UBBYF452</t>
  </si>
  <si>
    <t>NSBED625</t>
  </si>
  <si>
    <t>TXKTT167</t>
  </si>
  <si>
    <t>ZHKLA874</t>
  </si>
  <si>
    <t>YLJHT264</t>
  </si>
  <si>
    <t>YLCEC559</t>
  </si>
  <si>
    <t>NHKJF259</t>
  </si>
  <si>
    <t>SLRXO177</t>
  </si>
  <si>
    <t>UIFEM157</t>
  </si>
  <si>
    <t>KSUYD122</t>
  </si>
  <si>
    <t>QHCKN852</t>
  </si>
  <si>
    <t>FUIJX538</t>
  </si>
  <si>
    <t>PWKJP953</t>
  </si>
  <si>
    <t>JEGGW178</t>
  </si>
  <si>
    <t>TVKSH414</t>
  </si>
  <si>
    <t>DUISI693</t>
  </si>
  <si>
    <t>PQZCY963</t>
  </si>
  <si>
    <t>GTLBW445</t>
  </si>
  <si>
    <t>XCFPH269</t>
  </si>
  <si>
    <t>MLWYG784</t>
  </si>
  <si>
    <t>QDKIF127</t>
  </si>
  <si>
    <t>AMZEN437</t>
  </si>
  <si>
    <t>ACEVX242</t>
  </si>
  <si>
    <t>OLIUU862</t>
  </si>
  <si>
    <t>NIOJF461</t>
  </si>
  <si>
    <t>ZYZFO848</t>
  </si>
  <si>
    <t>ASEGZ471</t>
  </si>
  <si>
    <t>IOKHC383</t>
  </si>
  <si>
    <t>SKVKJ649</t>
  </si>
  <si>
    <t>TPFNQ593</t>
  </si>
  <si>
    <t>HHPNS717</t>
  </si>
  <si>
    <t>JMNNR431</t>
  </si>
  <si>
    <t>JKBZG525</t>
  </si>
  <si>
    <t>YEOQG654</t>
  </si>
  <si>
    <t>RUZIU984</t>
  </si>
  <si>
    <t>DSPWZ318</t>
  </si>
  <si>
    <t>Total Connection</t>
  </si>
  <si>
    <t xml:space="preserve">2021 RTSR Workform 
for Electricity Distributors
</t>
  </si>
  <si>
    <t>North Bay Hydro Distribution Limited - Espanola service territory</t>
  </si>
  <si>
    <t>North Bay Hydro Distribution Limited - North Bay service territory</t>
  </si>
  <si>
    <t>2.1.5 TotalConsumptionData_Dist_Ret_Total_Combined_2020_v2 (REVIEW)</t>
  </si>
  <si>
    <t>Time run: 5/27/2021 3:15:18 PM</t>
  </si>
  <si>
    <t>Company_DetailClass</t>
  </si>
  <si>
    <t>2021</t>
  </si>
  <si>
    <t>1937680 ONTARIO INC.</t>
  </si>
  <si>
    <t>1937680 ONTARIO INC._GENERAL SERVICE 50 TO 4,999 KW SERVICE CLASSIFICATION</t>
  </si>
  <si>
    <t>1937680 ONTARIO INC._GENERAL SERVICE LESS THAN 50 KW SERVICE CLASSIFICATION</t>
  </si>
  <si>
    <t>1937680 ONTARIO INC._LARGE USE SERVICE CLASSIFICATION</t>
  </si>
  <si>
    <t>1937680 ONTARIO INC._NO RATE CLASS SERVICE CLASSIFICATION</t>
  </si>
  <si>
    <t>1937680 ONTARIO INC._RESIDENTIAL SERVICE CLASSIFICATION</t>
  </si>
  <si>
    <t>1937680 ONTARIO INC._SENTINEL LIGHTING SERVICE CLASSIFICATION</t>
  </si>
  <si>
    <t>1937680 ONTARIO INC._STREET LIGHTING SERVICE CLASSIFICATION</t>
  </si>
  <si>
    <t>1937680 ONTARIO INC._UNMETERED SCATTERED LOAD SERVICE CLASSIFICATION</t>
  </si>
  <si>
    <t>ALECTRA UTILITIES CORPORATION_HYDRO ONE BRAMPTON_EMBEDDED DISTRIBUTOR SERVICE CLASSIFICATION</t>
  </si>
  <si>
    <t>ALECTRA UTILITIES CORPORATION_ENERSOURCE_GENERAL SERVICE 50 TO 499 KW SERVICE CLASSIFICATION</t>
  </si>
  <si>
    <t>ALECTRA UTILITIES CORPORATION_ENERSOURCE_GENERAL SERVICE 500 TO 4,999 KW SERVICE CLASSIFICATION</t>
  </si>
  <si>
    <t>GENERAL SERVICE 1,000 TO 4,999 KW - GUELPH HYDRO</t>
  </si>
  <si>
    <t>ALECTRA UTILITIES CORPORATION_GENERAL SERVICE 1,000 TO 4,999 KW - GUELPH HYDRO SERVICE CLASSIFICATION</t>
  </si>
  <si>
    <t>GENERAL SERVICE 50 TO 999 KW - GUELPH HYDRO</t>
  </si>
  <si>
    <t>ALECTRA UTILITIES CORPORATION_GENERAL SERVICE 50 TO 999 KW - GUELPH HYDRO SERVICE CLASSIFICATION</t>
  </si>
  <si>
    <t>ALECTRA UTILITIES CORPORATION_HORIZON_GENERAL SERVICE 50 TO 4,999 KW SERVICE CLASSIFICATION</t>
  </si>
  <si>
    <t>ALECTRA UTILITIES CORPORATION_HYDRO ONE BRAMPTON_ENERGY FROM WASTE SERVICE CLASSIFICATION</t>
  </si>
  <si>
    <t>ALECTRA UTILITIES CORPORATION_HYDRO ONE BRAMPTON_GENERAL SERVICE 50 TO 699 KW SERVICE CLASSIFICATION</t>
  </si>
  <si>
    <t>ALECTRA UTILITIES CORPORATION_HYDRO ONE BRAMPTON_GENERAL SERVICE 700 TO 4,999 KW SERVICE CLASSIFICATION</t>
  </si>
  <si>
    <t>ALECTRA UTILITIES CORPORATION_POWERSTREAM_GENERAL SERVICE 50 TO 4,999 KW SERVICE CLASSIFICATION</t>
  </si>
  <si>
    <t>ALECTRA UTILITIES CORPORATION_ENERSOURCE_GENERAL SERVICE LESS THAN 50 KW SERVICE CLASSIFICATION</t>
  </si>
  <si>
    <t>GENERAL SERVICE LESS THAN 50 KW - GUELPH HYDRO</t>
  </si>
  <si>
    <t>ALECTRA UTILITIES CORPORATION_GENERAL SERVICE LESS THAN 50 KW - GUELPH HYDRO SERVICE CLASSIFICATION</t>
  </si>
  <si>
    <t>ALECTRA UTILITIES CORPORATION_HORIZON_GENERAL SERVICE LESS THAN 50 KW SERVICE CLASSIFICATION</t>
  </si>
  <si>
    <t>ALECTRA UTILITIES CORPORATION_HYDRO ONE BRAMPTON_DISTRIBUTED GENERATION - DGEN SERVICE CLASSIFICATION</t>
  </si>
  <si>
    <t>ALECTRA UTILITIES CORPORATION_HYDRO ONE BRAMPTON_GENERAL SERVICE LESS THAN 50 KW SERVICE CLASSIFICATION</t>
  </si>
  <si>
    <t>ALECTRA UTILITIES CORPORATION_POWERSTREAM_GENERAL SERVICE LESS THAN 50 KW SERVICE CLASSIFICATION</t>
  </si>
  <si>
    <t>ALECTRA UTILITIES CORPORATION_ENERSOURCE_LARGE USE SERVICE CLASSIFICATION</t>
  </si>
  <si>
    <t>ALECTRA UTILITIES CORPORATION_HORIZON_LARGE USE SERVICE CLASSIFICATION</t>
  </si>
  <si>
    <t>ALECTRA UTILITIES CORPORATION_HORIZON_LARGE USE WITH DEDICATED ASSETS SERVICE CLASSIFICATION</t>
  </si>
  <si>
    <t>ALECTRA UTILITIES CORPORATION_HYDRO ONE BRAMPTON_LARGE USE SERVICE CLASSIFICATION</t>
  </si>
  <si>
    <t>LARGE USE - GUELPH HYDRO</t>
  </si>
  <si>
    <t>ALECTRA UTILITIES CORPORATION_LARGE USE - GUELPH HYDRO SERVICE CLASSIFICATION</t>
  </si>
  <si>
    <t>ALECTRA UTILITIES CORPORATION_POWERSTREAM_LARGE USE SERVICE CLASSIFICATION</t>
  </si>
  <si>
    <t>ALECTRA UTILITIES CORPORATION_ENERSOURCE_RESIDENTIAL SERVICE CLASSIFICATION</t>
  </si>
  <si>
    <t>ALECTRA UTILITIES CORPORATION_HORIZON_RESIDENTIAL SERVICE CLASSIFICATION</t>
  </si>
  <si>
    <t>ALECTRA UTILITIES CORPORATION_HYDRO ONE BRAMPTON_RESIDENTIAL SERVICE CLASSIFICATION</t>
  </si>
  <si>
    <t>ALECTRA UTILITIES CORPORATION_POWERSTREAM_RESIDENTIAL SERVICE CLASSIFICATION</t>
  </si>
  <si>
    <t>RESIDENTIAL - GUELPH HYDRO</t>
  </si>
  <si>
    <t>ALECTRA UTILITIES CORPORATION_RESIDENTIAL - GUELPH HYDRO SERVICE CLASSIFICATION</t>
  </si>
  <si>
    <t>ALECTRA UTILITIES CORPORATION_HORIZON_SENTINEL LIGHTING SERVICE CLASSIFICATION</t>
  </si>
  <si>
    <t>ALECTRA UTILITIES CORPORATION_POWERSTREAM_SENTINEL LIGHTING SERVICE CLASSIFICATION</t>
  </si>
  <si>
    <t>SENTINEL LIGHTING - GUELPH HYDRO</t>
  </si>
  <si>
    <t>ALECTRA UTILITIES CORPORATION_SENTINEL LIGHTING - GUELPH HYDRO SERVICE CLASSIFICATION</t>
  </si>
  <si>
    <t>ALECTRA UTILITIES CORPORATION_ENERSOURCE_STREET LIGHTING SERVICE CLASSIFICATION</t>
  </si>
  <si>
    <t>ALECTRA UTILITIES CORPORATION_HORIZON_STREET LIGHTING SERVICE CLASSIFICATION</t>
  </si>
  <si>
    <t>ALECTRA UTILITIES CORPORATION_HYDRO ONE BRAMPTON_STREET LIGHTING SERVICE CLASSIFICATION</t>
  </si>
  <si>
    <t>ALECTRA UTILITIES CORPORATION_POWERSTREAM_STREET LIGHTING SERVICE CLASSIFICATION</t>
  </si>
  <si>
    <t>STREET LIGHTING - GUELPH HYDRO</t>
  </si>
  <si>
    <t>ALECTRA UTILITIES CORPORATION_STREET LIGHTING - GUELPH HYDRO SERVICE CLASSIFICATION</t>
  </si>
  <si>
    <t>ALECTRA UTILITIES CORPORATION_ENERSOURCE_UNMETERED SCATTERED LOAD SERVICE CLASSIFICATION</t>
  </si>
  <si>
    <t>ALECTRA UTILITIES CORPORATION_HORIZON_UNMETERED SCATTERED LOAD SERVICE CLASSIFICATION</t>
  </si>
  <si>
    <t>ALECTRA UTILITIES CORPORATION_HYDRO ONE BRAMPTON_UNMETERED SCATTERED LOAD SERVICE CLASSIFICATION</t>
  </si>
  <si>
    <t>ALECTRA UTILITIES CORPORATION_POWERSTREAM_UNMETERED SCATTERED LOAD SERVICE CLASSIFICATION</t>
  </si>
  <si>
    <t>UNMETERED SCATTERED LOAD - GUELPH HYDRO</t>
  </si>
  <si>
    <t>ALECTRA UTILITIES CORPORATION_UNMETERED SCATTERED LOAD - GUELPH HYDRO SERVICE CLASSIFICATION</t>
  </si>
  <si>
    <t>ALGOMA POWER INC._RESIDENTIAL - R2 SERVICE CLASSIFICATION</t>
  </si>
  <si>
    <t>ALGOMA POWER INC._RESIDENTIAL - R1 SERVICE CLASSIFICATION</t>
  </si>
  <si>
    <t>ALGOMA POWER INC._RESIDENTIAL - SEASONAL SERVICE CLASSIFICATION</t>
  </si>
  <si>
    <t>CORNWALL STREET RAILWAY LIGHT AND POWER COMPANY LIMITED</t>
  </si>
  <si>
    <t>CORNWALL STREET RAILWAY LIGHT AND POWER COMPANY LIMITED_NO RATE CLASS SERVICE CLASSIFICATION</t>
  </si>
  <si>
    <t>GENERAL SERVICE 3,000 TO 4,999 KW - VERIDIAN</t>
  </si>
  <si>
    <t>ELEXICON ENERGY INC._GENERAL SERVICE 3,000 TO 4,999 KW - VERIDIAN SERVICE CLASSIFICATION</t>
  </si>
  <si>
    <t>GENERAL SERVICE 50 TO 2,999 KW - VERIDIAN</t>
  </si>
  <si>
    <t>ELEXICON ENERGY INC._GENERAL SERVICE 50 TO 2,999 KW - VERIDIAN SERVICE CLASSIFICATION</t>
  </si>
  <si>
    <t>GENERAL SERVICE 50 TO 4,999 KW - WHITBY</t>
  </si>
  <si>
    <t>ELEXICON ENERGY INC._GENERAL SERVICE 50 TO 4,999 KW - WHITBY SERVICE CLASSIFICATION</t>
  </si>
  <si>
    <t>GENERAL SERVICE &lt; 50 KW - VERIDIAN</t>
  </si>
  <si>
    <t>ELEXICON ENERGY INC._GENERAL SERVICE &lt; 50 KW - VERIDIAN SERVICE CLASSIFICATION</t>
  </si>
  <si>
    <t>GENERAL SERVICE &lt; 50 KW - WHITBY</t>
  </si>
  <si>
    <t>ELEXICON ENERGY INC._GENERAL SERVICE &lt; 50 KW - WHITBY SERVICE CLASSIFICATION</t>
  </si>
  <si>
    <t>LARGE USE - VERIDIAN</t>
  </si>
  <si>
    <t>ELEXICON ENERGY INC._LARGE USE - VERIDIAN SERVICE CLASSIFICATION</t>
  </si>
  <si>
    <t>ELEXICON ENERGY INC._NO RATE CLASS SERVICE CLASSIFICATION</t>
  </si>
  <si>
    <t>RESIDENTIAL - VERIDIAN</t>
  </si>
  <si>
    <t>ELEXICON ENERGY INC._RESIDENTIAL - VERIDIAN SERVICE CLASSIFICATION</t>
  </si>
  <si>
    <t>RESIDENTIAL - WHITBY</t>
  </si>
  <si>
    <t>ELEXICON ENERGY INC._RESIDENTIAL - WHITBY SERVICE CLASSIFICATION</t>
  </si>
  <si>
    <t>RESIDENTIAL SEASONAL - VERIDIAN</t>
  </si>
  <si>
    <t>ELEXICON ENERGY INC._RESIDENTIAL SEASONAL - VERIDIAN SERVICE CLASSIFICATION</t>
  </si>
  <si>
    <t>SENTINEL LIGHTING - VERIDIAN</t>
  </si>
  <si>
    <t>ELEXICON ENERGY INC._SENTINEL LIGHTING - VERIDIAN SERVICE CLASSIFICATION</t>
  </si>
  <si>
    <t>SENTINEL LIGHTING - WHITBY</t>
  </si>
  <si>
    <t>ELEXICON ENERGY INC._SENTINEL LIGHTING - WHITBY SERVICE CLASSIFICATION</t>
  </si>
  <si>
    <t>STREET LIGHTING - VERIDIAN</t>
  </si>
  <si>
    <t>ELEXICON ENERGY INC._STREET LIGHTING - VERIDIAN SERVICE CLASSIFICATION</t>
  </si>
  <si>
    <t>STREET LIGHTING - WHITBY</t>
  </si>
  <si>
    <t>ELEXICON ENERGY INC._STREET LIGHTING - WHITBY SERVICE CLASSIFICATION</t>
  </si>
  <si>
    <t>UNMETERED SCATTERED LOAD - VERIDIAN</t>
  </si>
  <si>
    <t>ELEXICON ENERGY INC._UNMETERED SCATTERED LOAD - VERIDIAN SERVICE CLASSIFICATION</t>
  </si>
  <si>
    <t>UNMETERED SCATTERED LOAD - WHITBY</t>
  </si>
  <si>
    <t>ELEXICON ENERGY INC._UNMETERED SCATTERED LOAD - WHITBY SERVICE CLASSIFICATION</t>
  </si>
  <si>
    <t>EMBEDDED DISTRIBUTOR - HYDRO ONE #1</t>
  </si>
  <si>
    <t>ENERGY+ INC._EMBEDDED DISTRIBUTOR - HYDRO ONE #1 SERVICE CLASSIFICATION</t>
  </si>
  <si>
    <t>EMBEDDED DISTRIBUTOR - HYDRO ONE #2</t>
  </si>
  <si>
    <t>ENERGY+ INC._EMBEDDED DISTRIBUTOR - HYDRO ONE #2 SERVICE CLASSIFICATION</t>
  </si>
  <si>
    <t>EMBEDDED DISTRIBUTOR - BRANTFORD</t>
  </si>
  <si>
    <t>ENERGY+ INC._EMBEDDED DISTRIBUTOR - BRANTFORD SERVICE CLASSIFICATION</t>
  </si>
  <si>
    <t>EMBEDDED DISTRIBUTOR - HYDRO ONE CND</t>
  </si>
  <si>
    <t>ENERGY+ INC._EMBEDDED DISTRIBUTOR - HYDRO ONE CND SERVICE CLASSIFICATION</t>
  </si>
  <si>
    <t>EMBEDDED DISTRIBUTOR - WATERLOO NORTH HYDRO</t>
  </si>
  <si>
    <t>ENERGY+ INC._EMBEDDED DISTRIBUTOR - WATERLOO NORTH HYDRO SERVICE CLASSIFICATION</t>
  </si>
  <si>
    <t>ENERGY+ INC._GENERAL SERVICE 1,000 TO 4,999 KW SERVICE CLASSIFICATION</t>
  </si>
  <si>
    <t>ENERGY+ INC._GENERAL SERVICE 50 TO 999 KW SERVICE CLASSIFICATION</t>
  </si>
  <si>
    <t>ENERGY+ INC._GENERAL SERVICE LESS THAN 50 KW SERVICE CLASSIFICATION</t>
  </si>
  <si>
    <t>ENERGY+ INC._LARGE USER SERVICE CLASSIFICATION</t>
  </si>
  <si>
    <t>ENERGY+ INC._RESIDENTIAL SERVICE CLASSIFICATION</t>
  </si>
  <si>
    <t>ENERGY+ INC._SENTINEL LIGHTING SERVICE CLASSIFICATION</t>
  </si>
  <si>
    <t>ENERGY+ INC._STREET LIGHTING SERVICE CLASSIFICATION</t>
  </si>
  <si>
    <t>ENERGY+ INC._UNMETERED SCATTERED LOAD SERVICE CLASSIFICATION</t>
  </si>
  <si>
    <t>EMBEDDED DISTRIBUTOR - MAIN</t>
  </si>
  <si>
    <t>ENTEGRUS POWERLINES INC._EMBEDDED DISTRIBUTOR - MAIN SERVICE CLASSIFICATION</t>
  </si>
  <si>
    <t>GENERAL SERVICE 50 TO 4,999 KW - MAIN</t>
  </si>
  <si>
    <t>ENTEGRUS POWERLINES INC._GENERAL SERVICE 50 TO 4,999 KW - MAIN SERVICE CLASSIFICATION</t>
  </si>
  <si>
    <t>ENTEGRUS POWERLINES INC._GENERAL SERVICE 50 TO 4,999 KW - ST. THOMAS ENERGY SERVICE CLASSIFICATION</t>
  </si>
  <si>
    <t>GENERAL SERVICE LESS THAN 50 KW - MAIN</t>
  </si>
  <si>
    <t>ENTEGRUS POWERLINES INC._GENERAL SERVICE LESS THAN 50 KW - MAIN SERVICE CLASSIFICATION</t>
  </si>
  <si>
    <t>ENTEGRUS POWERLINES INC._GENERAL SERVICE LESS THAN 50 KW - ST. THOMAS ENERGY SERVICE CLASSIFICATION</t>
  </si>
  <si>
    <t>LARGE USE - MAIN</t>
  </si>
  <si>
    <t>ENTEGRUS POWERLINES INC._LARGE USE - MAIN SERVICE CLASSIFICATION</t>
  </si>
  <si>
    <t>ENTEGRUS POWERLINES INC._NO RATE CLASS SERVICE CLASSIFICATION</t>
  </si>
  <si>
    <t>RESIDENTIAL - MAIN</t>
  </si>
  <si>
    <t>ENTEGRUS POWERLINES INC._RESIDENTIAL - MAIN SERVICE CLASSIFICATION</t>
  </si>
  <si>
    <t>ENTEGRUS POWERLINES INC._RESIDENTIAL - ST. THOMAS ENERGY SERVICE CLASSIFICATION</t>
  </si>
  <si>
    <t>SENTINEL LIGHTING - MAIN</t>
  </si>
  <si>
    <t>ENTEGRUS POWERLINES INC._SENTINEL LIGHTING - MAIN SERVICE CLASSIFICATION</t>
  </si>
  <si>
    <t>ENTEGRUS POWERLINES INC._SENTINEL LIGHTING - ST. THOMAS ENERGY SERVICE CLASSIFICATION</t>
  </si>
  <si>
    <t>STREET LIGHTING - MAIN</t>
  </si>
  <si>
    <t>ENTEGRUS POWERLINES INC._STREET LIGHTING - MAIN SERVICE CLASSIFICATION</t>
  </si>
  <si>
    <t>ENTEGRUS POWERLINES INC._STREET LIGHTING - ST. THOMAS ENERGY SERVICE CLASSIFICATION</t>
  </si>
  <si>
    <t>UNMETERED SCATTERED LOAD - MAIN</t>
  </si>
  <si>
    <t>ENTEGRUS POWERLINES INC._UNMETERED SCATTERED LOAD - MAIN SERVICE CLASSIFICATION</t>
  </si>
  <si>
    <t>ERTH POWER CORPORATION_EMBEDDED DISTRIBUTOR - MAIN SERVICE CLASSIFICATION</t>
  </si>
  <si>
    <t>GENERAL SERVICE 1,000 TO 4,999 KW - MAIN</t>
  </si>
  <si>
    <t>ERTH POWER CORPORATION_GENERAL SERVICE 1,000 TO 4,999 KW - MAIN SERVICE CLASSIFICATION</t>
  </si>
  <si>
    <t>GENERAL SERVICE 50 TO 499 KW - GODERICH</t>
  </si>
  <si>
    <t>ERTH POWER CORPORATION_GENERAL SERVICE 50 TO 499 KW - GODERICH SERVICE CLASSIFICATION</t>
  </si>
  <si>
    <t>GENERAL SERVICE 50 TO 999 KW - MAIN</t>
  </si>
  <si>
    <t>ERTH POWER CORPORATION_GENERAL SERVICE 50 TO 999 KW - MAIN SERVICE CLASSIFICATION</t>
  </si>
  <si>
    <t>GENERAL SERVICE 500 TO 4,999 KW - GODERICH</t>
  </si>
  <si>
    <t>ERTH POWER CORPORATION_GENERAL SERVICE 500 TO 4,999 KW - GODERICH SERVICE CLASSIFICATION</t>
  </si>
  <si>
    <t>GENERAL SERVICE LESS THAN 50 KW - GODERICH</t>
  </si>
  <si>
    <t>ERTH POWER CORPORATION_GENERAL SERVICE LESS THAN 50 KW - GODERICH SERVICE CLASSIFICATION</t>
  </si>
  <si>
    <t>ERTH POWER CORPORATION_GENERAL SERVICE LESS THAN 50 KW - MAIN SERVICE CLASSIFICATION</t>
  </si>
  <si>
    <t>LARGE USE - GODERICH</t>
  </si>
  <si>
    <t>ERTH POWER CORPORATION_LARGE USE - GODERICH SERVICE CLASSIFICATION</t>
  </si>
  <si>
    <t>LARGE USE- MAIN</t>
  </si>
  <si>
    <t>ERTH POWER CORPORATION_LARGE USE- MAIN SERVICE CLASSIFICATION</t>
  </si>
  <si>
    <t>ERTH POWER CORPORATION_NO RATE CLASS SERVICE CLASSIFICATION</t>
  </si>
  <si>
    <t>RESIDENTIAL - GODERICH</t>
  </si>
  <si>
    <t>ERTH POWER CORPORATION_RESIDENTIAL - GODERICH SERVICE CLASSIFICATION</t>
  </si>
  <si>
    <t>ERTH POWER CORPORATION_RESIDENTIAL - MAIN SERVICE CLASSIFICATION</t>
  </si>
  <si>
    <t>SENTINEL LIGHTING - GODERICH</t>
  </si>
  <si>
    <t>ERTH POWER CORPORATION_SENTINEL LIGHTING - GODERICH SERVICE CLASSIFICATION</t>
  </si>
  <si>
    <t>ERTH POWER CORPORATION_SENTINEL LIGHTING - MAIN SERVICE CLASSIFICATION</t>
  </si>
  <si>
    <t>STREET LIGHTING - GODERICH</t>
  </si>
  <si>
    <t>ERTH POWER CORPORATION_STREET LIGHTING - GODERICH SERVICE CLASSIFICATION</t>
  </si>
  <si>
    <t>ERTH POWER CORPORATION_STREET LIGHTING - MAIN SERVICE CLASSIFICATION</t>
  </si>
  <si>
    <t>UNMETERED SCATTERED LOAD - GODERICH</t>
  </si>
  <si>
    <t>ERTH POWER CORPORATION_UNMETERED SCATTERED LOAD - GODERICH SERVICE CLASSIFICATION</t>
  </si>
  <si>
    <t>ERTH POWER CORPORATION_UNMETERED SCATTERED LOAD - MAIN SERVICE CLASSIFICATION</t>
  </si>
  <si>
    <t>HEARST POWER DISTRIBUTION CO. LTD.</t>
  </si>
  <si>
    <t>INTERMEDIATE USER</t>
  </si>
  <si>
    <t>HEARST POWER DISTRIBUTION CO. LTD._INTERMEDIATE USER SERVICE CLASSIFICATION</t>
  </si>
  <si>
    <t>HYDRO ONE NETWORKS INC._EMBEDDED DISTRIBUTOR (HALDIMAND COUNTY) - HYDRO ONE SERVICE CLASSIFICATION</t>
  </si>
  <si>
    <t>HYDRO ONE NETWORKS INC._EMBEDDED DISTRIBUTOR – NORFOLK POWER SERVICE CLASSIFICATION</t>
  </si>
  <si>
    <t>HYDRO ONE NETWORKS INC._SUB TRANSMISSION – EMBEDDED DISTRIBUTOR - HYDRO ONE NETWORKS SERVICE CLASSIFICATION</t>
  </si>
  <si>
    <t>HYDRO ONE NETWORKS INC._DISTRIBUTED GENERATION - DGEN - HYDRO ONE NETWORKS SERVICE CLASSIFICATION</t>
  </si>
  <si>
    <t>GENERAL SERVICE 50 TO 4,999 KW - 1937680 ONTARIO INC.</t>
  </si>
  <si>
    <t>HYDRO ONE NETWORKS INC._GENERAL SERVICE 50 TO 4,999 KW - 1937680 ONTARIO INC. SERVICE CLASSIFICATION</t>
  </si>
  <si>
    <t>HYDRO ONE NETWORKS INC._GENERAL SERVICE 50 TO 4,999 KW - HALDIMAND COUNTY SERVICE CLASSIFICATION</t>
  </si>
  <si>
    <t>HYDRO ONE NETWORKS INC._GENERAL SERVICE 50 TO 4,999 KW - NORFOLK POWER SERVICE CLASSIFICATION</t>
  </si>
  <si>
    <t>HYDRO ONE NETWORKS INC._GENERAL SERVICE 50 TO 999 KW - WOODSTOCK HYDRO SERVICE CLASSIFICATION</t>
  </si>
  <si>
    <t>HYDRO ONE NETWORKS INC._GENERAL SERVICE DEMAND BILLED (50 KW AND ABOVE) - GSD - HYDRO ONE NETWORKS SERVICE CLASSIFICATION</t>
  </si>
  <si>
    <t>GENERAL SERVICE GREATER THAN 1,000 KW - WOODSTOCK HYDRO</t>
  </si>
  <si>
    <t>HYDRO ONE NETWORKS INC._GENERAL SERVICE GREATER THAN 1,000 KW - WOODSTOCK HYDRO SERVICE CLASSIFICATION</t>
  </si>
  <si>
    <t>HYDRO ONE NETWORKS INC._URBAN GENERAL SERVICE DEMAND BILLED (50 KW AND ABOVE) - UGD - HYDRO ONE NETWORKS SERVICE CLASSIFICATION</t>
  </si>
  <si>
    <t>HYDRO ONE NETWORKS INC._GENERAL SERVICE ENERGY BILLED (LESS THAN 50 KW) - GSE METERED - HYDRO ONE NETWORKS SERVICE CLASSIFICATION</t>
  </si>
  <si>
    <t>GENERAL SERVICE LESS THAN 50 KW - 1937680 ONTARIO INC.</t>
  </si>
  <si>
    <t>HYDRO ONE NETWORKS INC._GENERAL SERVICE LESS THAN 50 KW - 1937680 ONTARIO INC. SERVICE CLASSIFICATION</t>
  </si>
  <si>
    <t>HYDRO ONE NETWORKS INC._GENERAL SERVICE LESS THAN 50 KW - HALDIMAND COUNTY SERVICE CLASSIFICATION</t>
  </si>
  <si>
    <t>HYDRO ONE NETWORKS INC._GENERAL SERVICE LESS THAN 50 KW - NORFOLK POWER SERVICE CLASSIFICATION</t>
  </si>
  <si>
    <t>HYDRO ONE NETWORKS INC._GENERAL SERVICE LESS THAN 50 KW - WOODSTOCK HYDRO SERVICE CLASSIFICATION</t>
  </si>
  <si>
    <t>HYDRO ONE NETWORKS INC._URBAN GENERAL SERVICE ENERGY BILLED (LESS THAN 50 KW) - UGE - HYDRO ONE NETWORKS SERVICE CLASSIFICATION</t>
  </si>
  <si>
    <t>LARGE USE - 1937680 ONTARIO INC.</t>
  </si>
  <si>
    <t>HYDRO ONE NETWORKS INC._LARGE USE - 1937680 ONTARIO INC. SERVICE CLASSIFICATION</t>
  </si>
  <si>
    <t>RESIDENTIAL - 1937680 ONTARIO INC.</t>
  </si>
  <si>
    <t>HYDRO ONE NETWORKS INC._RESIDENTIAL - 1937680 ONTARIO INC. SERVICE CLASSIFICATION</t>
  </si>
  <si>
    <t>HYDRO ONE NETWORKS INC._RESIDENTIAL - HALDIMAND COUNTY SERVICE CLASSIFICATION</t>
  </si>
  <si>
    <t>HYDRO ONE NETWORKS INC._RESIDENTIAL - LOW DENSITY (R2) - HYDRO ONE NETWORKS SERVICE CLASSIFICATION</t>
  </si>
  <si>
    <t>HYDRO ONE NETWORKS INC._RESIDENTIAL - MEDIUM DENSITY (R1) - HYDRO ONE NETWORKS SERVICE CLASSIFICATION</t>
  </si>
  <si>
    <t>HYDRO ONE NETWORKS INC._RESIDENTIAL - NORFOLK POWER SERVICE CLASSIFICATION</t>
  </si>
  <si>
    <t>HYDRO ONE NETWORKS INC._RESIDENTIAL - SEASONAL - HYDRO ONE NETWORKS SERVICE CLASSIFICATION</t>
  </si>
  <si>
    <t>HYDRO ONE NETWORKS INC._RESIDENTIAL - URBAN (UR) - HYDRO ONE NETWORKS SERVICE CLASSIFICATION</t>
  </si>
  <si>
    <t>HYDRO ONE NETWORKS INC._RESIDENTIAL - WOODSTOCK HYDRO SERVICE CLASSIFICATION</t>
  </si>
  <si>
    <t>SENTINEL LIGHTING - 1937680 ONTARIO INC.</t>
  </si>
  <si>
    <t>HYDRO ONE NETWORKS INC._SENTINEL LIGHTING - 1937680 ONTARIO INC. SERVICE CLASSIFICATION</t>
  </si>
  <si>
    <t>HYDRO ONE NETWORKS INC._SENTINEL LIGHTING - HALDIMAND COUNTY SERVICE CLASSIFICATION</t>
  </si>
  <si>
    <t>HYDRO ONE NETWORKS INC._SENTINEL LIGHTING - HYDRO ONE NETWORKS SERVICE CLASSIFICATION</t>
  </si>
  <si>
    <t>HYDRO ONE NETWORKS INC._SENTINEL LIGHTING - NORFOLK POWER SERVICE CLASSIFICATION</t>
  </si>
  <si>
    <t>STREET LIGHTING - 1937680 ONTARIO INC.</t>
  </si>
  <si>
    <t>HYDRO ONE NETWORKS INC._STREET LIGHTING - 1937680 ONTARIO INC. SERVICE CLASSIFICATION</t>
  </si>
  <si>
    <t>HYDRO ONE NETWORKS INC._STREET LIGHTING - HALDIMAND COUNTY SERVICE CLASSIFICATION</t>
  </si>
  <si>
    <t>HYDRO ONE NETWORKS INC._STREET LIGHTING - HYDRO ONE NETWORKS SERVICE CLASSIFICATION</t>
  </si>
  <si>
    <t>HYDRO ONE NETWORKS INC._STREET LIGHTING - NORFOLK POWER SERVICE CLASSIFICATION</t>
  </si>
  <si>
    <t>HYDRO ONE NETWORKS INC._STREET LIGHTING - WOODSTOCK HYDRO SERVICE CLASSIFICATION</t>
  </si>
  <si>
    <t>HYDRO ONE NETWORKS INC._SUB TRANSMISSION – END USE CUSTOMER - HYDRO ONE NETWORKS SERVICE CLASSIFICATION</t>
  </si>
  <si>
    <t>HYDRO ONE NETWORKS INC._GENERAL SERVICE ENERGY BILLED (LESS THAN 50 KW) - GSE UNMETERED - HYDRO ONE NETWORKS SERVICE CLASSIFICATION</t>
  </si>
  <si>
    <t>UNMETERED SCATTERED LOAD - 1937680 ONTARIO INC.</t>
  </si>
  <si>
    <t>HYDRO ONE NETWORKS INC._UNMETERED SCATTERED LOAD - 1937680 ONTARIO INC. SERVICE CLASSIFICATION</t>
  </si>
  <si>
    <t>HYDRO ONE NETWORKS INC._UNMETERED SCATTERED LOAD - HALDIMAND COUNTY SERVICE CLASSIFICATION</t>
  </si>
  <si>
    <t>HYDRO ONE NETWORKS INC._UNMETERED SCATTERED LOAD - NORFOLK POWER SERVICE CLASSIFICATION</t>
  </si>
  <si>
    <t>HYDRO ONE NETWORKS INC._UNMETERED SCATTERED LOAD - WOODSTOCK HYDRO SERVICE CLASSIFICATION</t>
  </si>
  <si>
    <t>LAKELAND POWER DISTRIBUTION LTD._PARRY SOUND_GENERAL SERVICE 50 TO 4,999 KW SERVICE CLASSIFICATION</t>
  </si>
  <si>
    <t>LAKELAND POWER DISTRIBUTION LTD._PARRY SOUND_GENERAL SERVICE LESS THAN 50 KW SERVICE CLASSIFICATION</t>
  </si>
  <si>
    <t>LAKELAND POWER DISTRIBUTION LTD._PARRY SOUND_RESIDENTIAL SERVICE CLASSIFICATION</t>
  </si>
  <si>
    <t>LAKELAND POWER DISTRIBUTION LTD._PARRY SOUND_SENTINEL LIGHTING SERVICE CLASSIFICATION</t>
  </si>
  <si>
    <t>LAKELAND POWER DISTRIBUTION LTD._PARRY SOUND_STREET LIGHTING SERVICE CLASSIFICATION</t>
  </si>
  <si>
    <t>LAKELAND POWER DISTRIBUTION LTD._PARRY SOUND_UNMETERED SCATTERED LOAD SERVICE CLASSIFICATION</t>
  </si>
  <si>
    <t>NEWMARKET-TAY POWER DISTRIBUTION LTD.</t>
  </si>
  <si>
    <t>NEWMARKET-TAY POWER DISTRIBUTION LTD._GENERAL SERVICE 50 TO 4,999 KW - INTERVAL METER - NEWMARKET-TAY POWER SERVICE CLASSIFICATION</t>
  </si>
  <si>
    <t>NEWMARKET-TAY POWER DISTRIBUTION LTD._GENERAL SERVICE 50 TO 4,999 KW - MIDLAND POWER SERVICE CLASSIFICATION</t>
  </si>
  <si>
    <t>NEWMARKET-TAY POWER DISTRIBUTION LTD._GENERAL SERVICE 50 TO 4,999 KW - THERMAL METER - NEWMARKET-TAY POWER SERVICE CLASSIFICATION</t>
  </si>
  <si>
    <t>NEWMARKET-TAY POWER DISTRIBUTION LTD._GENERAL SERVICE LESS THAN 50 KW - MIDLAND POWER SERVICE CLASSIFICATION</t>
  </si>
  <si>
    <t>NEWMARKET-TAY POWER DISTRIBUTION LTD._GENERAL SERVICE LESS THAN 50 KW - NEWMARKET-TAY POWER SERVICE CLASSIFICATION</t>
  </si>
  <si>
    <t>NEWMARKET-TAY POWER DISTRIBUTION LTD._NO RATE CLASS SERVICE CLASSIFICATION</t>
  </si>
  <si>
    <t>NEWMARKET-TAY POWER DISTRIBUTION LTD._RESIDENTIAL - MIDLAND POWER SERVICE CLASSIFICATION</t>
  </si>
  <si>
    <t>NEWMARKET-TAY POWER DISTRIBUTION LTD._RESIDENTIAL - NEWMARKET-TAY POWER SERVICE CLASSIFICATION</t>
  </si>
  <si>
    <t>NEWMARKET-TAY POWER DISTRIBUTION LTD._SENTINEL LIGHTING - NEWMARKET-TAY POWER SERVICE CLASSIFICATION</t>
  </si>
  <si>
    <t>NEWMARKET-TAY POWER DISTRIBUTION LTD._STREET LIGHTING - MIDLAND POWER SERVICE CLASSIFICATION</t>
  </si>
  <si>
    <t>NEWMARKET-TAY POWER DISTRIBUTION LTD._STREET LIGHTING - NEWMARKET-TAY POWER SERVICE CLASSIFICATION</t>
  </si>
  <si>
    <t>NEWMARKET-TAY POWER DISTRIBUTION LTD._ UNMETERED SCATTERED LOAD - NEWMARKET-TAY POWER SERVICE CLASSIFICATION</t>
  </si>
  <si>
    <t>NEWMARKET-TAY POWER DISTRIBUTION LTD._UNMETERED SCATTERED LOAD - MIDLAND POWER SERVICE CLASSIFICATION</t>
  </si>
  <si>
    <t>NIAGARA-ON-THE-LAKE HYDRO INC._LARGE USE SERVICE CLASSIFICATION</t>
  </si>
  <si>
    <t>SYNERGY NORTH CORPORATION</t>
  </si>
  <si>
    <t>GENERAL SERVICE 1,000 OR GREATER - THUNDER BAY</t>
  </si>
  <si>
    <t>SYNERGY NORTH CORPORATION_GENERAL SERVICE 1,000 OR GREATER - THUNDER BAY SERVICE CLASSIFICATION</t>
  </si>
  <si>
    <t>GENERAL SERVICE 50 TO 999 KW - THUNDER BAY</t>
  </si>
  <si>
    <t>SYNERGY NORTH CORPORATION_GENERAL SERVICE 50 TO 999 KW - THUNDER BAY SERVICE CLASSIFICATION</t>
  </si>
  <si>
    <t>GENERAL SERVICE EQUAL TO OR GREATER THAN 50 KW - KENORA</t>
  </si>
  <si>
    <t>SYNERGY NORTH CORPORATION_GENERAL SERVICE EQUAL TO OR GREATER THAN 50 KW - KENORA SERVICE CLASSIFICATION</t>
  </si>
  <si>
    <t>GENERAL SERVICE &lt; 50 KW - KENORA</t>
  </si>
  <si>
    <t>SYNERGY NORTH CORPORATION_GENERAL SERVICE &lt; 50 KW - KENORA SERVICE CLASSIFICATION</t>
  </si>
  <si>
    <t>GENERAL SERVICE LESS THAN 50 KW - THUNDER BAY</t>
  </si>
  <si>
    <t>SYNERGY NORTH CORPORATION_GENERAL SERVICE LESS THAN 50 KW - THUNDER BAY SERVICE CLASSIFICATION</t>
  </si>
  <si>
    <t>SYNERGY NORTH CORPORATION_NO RATE CLASS SERVICE CLASSIFICATION</t>
  </si>
  <si>
    <t>RESIDENTIAL - KENORA</t>
  </si>
  <si>
    <t>SYNERGY NORTH CORPORATION_RESIDENTIAL - KENORA SERVICE CLASSIFICATION</t>
  </si>
  <si>
    <t>RESIDENTIAL - THUNDER BAY</t>
  </si>
  <si>
    <t>SYNERGY NORTH CORPORATION_RESIDENTIAL - THUNDER BAY SERVICE CLASSIFICATION</t>
  </si>
  <si>
    <t>SENTINEL LIGHTING - THUNDER BAY</t>
  </si>
  <si>
    <t>SYNERGY NORTH CORPORATION_SENTINEL LIGHTING - THUNDER BAY SERVICE CLASSIFICATION</t>
  </si>
  <si>
    <t>STREET LIGHTING - THUNDER BAY</t>
  </si>
  <si>
    <t>SYNERGY NORTH CORPORATION_STREET LIGHTING - THUNDER BAY SERVICE CLASSIFICATION</t>
  </si>
  <si>
    <t>STREET LIGHTING CONNECTIONS - KENORA</t>
  </si>
  <si>
    <t>SYNERGY NORTH CORPORATION_STREET LIGHTING CONNECTIONS - KENORA SERVICE CLASSIFICATION</t>
  </si>
  <si>
    <t>UNMETERED SCATTERED LOAD - THUNDER BAY</t>
  </si>
  <si>
    <t>SYNERGY NORTH CORPORATION_UNMETERED SCATTERED LOAD - THUNDER BAY SERVICE CLASSIFICATION</t>
  </si>
  <si>
    <t>UNMETERED SCATTERED LOAD CONNECTIONS - KENORA</t>
  </si>
  <si>
    <t>SYNERGY NORTH CORPORATION_UNMETERED SCATTERED LOAD CONNECTIONS - KENORA SERVICE CLASSIFICATION</t>
  </si>
  <si>
    <t>TORONTO HYDRO-ELECTRIC SYSTEM LIMITED_RESIDENTIAL - COMPETITIVE SECTOR MULTI-UNIT SERVICE CLASSIFICATION</t>
  </si>
  <si>
    <r>
      <rPr>
        <sz val="8"/>
        <color theme="1"/>
        <rFont val="Calibri"/>
        <family val="2"/>
      </rPr>
      <t xml:space="preserve">Filing_Year is equal to / is in </t>
    </r>
    <r>
      <rPr>
        <b/>
        <sz val="8"/>
        <color theme="1"/>
        <rFont val="Calibri"/>
        <family val="2"/>
      </rPr>
      <t>2021</t>
    </r>
  </si>
  <si>
    <t>Jul to Dec</t>
  </si>
  <si>
    <t>Jan to Jun</t>
  </si>
  <si>
    <t>RESIDENTIAL SERVICE CLASSIFICATION</t>
  </si>
  <si>
    <t>Retail Transmission Rate - Network Service Rate</t>
  </si>
  <si>
    <t>Retail Transmission Rate - Line and Transformation Connection Service Rate</t>
  </si>
  <si>
    <t>GENERAL SERVICE LESS THAN 50 KW SERVICE CLASSIFICATION</t>
  </si>
  <si>
    <t>GENERAL SERVICE 50 TO 999 KW SERVICE CLASSIFICATION</t>
  </si>
  <si>
    <t>GENERAL SERVICE 1,000 TO 4,999 KW SERVICE CLASSIFICATION</t>
  </si>
  <si>
    <t>LARGE USE SERVICE CLASSIFICATION</t>
  </si>
  <si>
    <t>Retail Transmission Rate - Network Service Rate - Interval Metered</t>
  </si>
  <si>
    <t>Retail Transmission Rate - Line and Transformation Connection Service Rate - Interval Metered</t>
  </si>
  <si>
    <t>UNMETERED SCATTERED LOAD SERVICE CLASSIFICATION</t>
  </si>
  <si>
    <t>SENTINEL LIGHTING SERVICE CLASSIFICATION</t>
  </si>
  <si>
    <t>STREET LIGHTING SERVICE CLASSIFICATION</t>
  </si>
  <si>
    <t>$/kWh</t>
  </si>
  <si>
    <t>$/kW</t>
  </si>
  <si>
    <t>Historical 2021</t>
  </si>
  <si>
    <t>Current 2022</t>
  </si>
  <si>
    <t>Forecast 2023</t>
  </si>
  <si>
    <t>The purpose of this sheet is to calculate the expected billing when current 2022 Uniform Transmission Rates and Hydro One Sub-transmission Rates are applied against historical 2021 transmission units.</t>
  </si>
  <si>
    <t>The purpose of this sheet is to calculate the expected billing when forecasted 2023 Uniform Transmission Rates and Hydro One Sub-transmission Rates are applied against historical 2021 transmission units.</t>
  </si>
  <si>
    <t>Current RTSR-Connection</t>
  </si>
  <si>
    <t>Adjusted RTSR-Connection</t>
  </si>
  <si>
    <t>The purpose of this table is to re-align the current RTS Connection Rates to recover current wholesale connection costs.</t>
  </si>
  <si>
    <t>Adjusted RTSR-Network</t>
  </si>
  <si>
    <t>Forecast Wholesale Billing</t>
  </si>
  <si>
    <t>Proposed RTSR-Network</t>
  </si>
  <si>
    <t>The purpose of this table is to update the re-aligned RTS Network Rates to recover future wholesale network costs.</t>
  </si>
  <si>
    <t>Proposed RTSR-Connection</t>
  </si>
  <si>
    <t>The purpose of this table is to update the re-aligned RTS Connection Rates to recover future wholesale connection costs.</t>
  </si>
  <si>
    <t>For this line item, please ensure that the consumption and demand values have been adjusted to account for non-interval/interval customers.</t>
  </si>
  <si>
    <r>
      <rPr>
        <sz val="8"/>
        <color theme="1"/>
        <rFont val="Calibri"/>
        <family val="2"/>
      </rPr>
      <t xml:space="preserve">Filing_Year is equal to / is in </t>
    </r>
    <r>
      <rPr>
        <b/>
        <sz val="8"/>
        <color theme="1"/>
        <rFont val="Calibri"/>
        <family val="2"/>
      </rPr>
      <t>2022</t>
    </r>
  </si>
  <si>
    <t>Oakville Hydro Glenorchy Host Distributor Rates</t>
  </si>
  <si>
    <t>Oakville Glenorchy</t>
  </si>
  <si>
    <t>2023 Load Forecast data</t>
  </si>
  <si>
    <t>EB-2022-0049</t>
  </si>
  <si>
    <t>Dan Gapic, Director, Regulatory Affairs</t>
  </si>
  <si>
    <t>416-819-6762</t>
  </si>
  <si>
    <t>dangapic@miltonhydro.com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</si>
</sst>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quot;$&quot;#,##0.00"/>
    <numFmt numFmtId="44" formatCode="_-&quot;$&quot;* #,##0.00_-;\-&quot;$&quot;* #,##0.00_-;_-&quot;$&quot;* &quot;-&quot;??_-;_-@_-"/>
    <numFmt numFmtId="43" formatCode="_-* #,##0.00_-;\-* #,##0.00_-;_-* &quot;-&quot;??_-;_-@_-"/>
    <numFmt numFmtId="164" formatCode="_-* #,##0_-;\-* #,##0_-;_-* &quot;-&quot;??_-;_-@_-"/>
    <numFmt numFmtId="165" formatCode="0.0%"/>
    <numFmt numFmtId="166" formatCode="_-&quot;$&quot;* #,##0.0000_-;\-&quot;$&quot;* #,##0.0000_-;_-&quot;$&quot;* &quot;-&quot;??_-;_-@_-"/>
    <numFmt numFmtId="167" formatCode="_-&quot;$&quot;* #,##0_-;\-&quot;$&quot;* #,##0_-;_-&quot;$&quot;* &quot;-&quot;??_-;_-@_-"/>
    <numFmt numFmtId="168" formatCode="[$-1009]mmmm\ d\,\ yyyy;@"/>
    <numFmt numFmtId="169" formatCode="0.0000"/>
    <numFmt numFmtId="170" formatCode="&quot;$&quot;#,##0.0000;\-&quot;$&quot;#,##0.0000"/>
    <numFmt numFmtId="171" formatCode="##,##0"/>
  </numFmts>
  <fonts count="58" x14ac:knownFonts="1">
    <font>
      <sz val="10"/>
      <name val="Arial"/>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u/>
      <sz val="10"/>
      <color indexed="12"/>
      <name val="Arial"/>
      <family val="2"/>
    </font>
    <font>
      <sz val="10"/>
      <color indexed="62"/>
      <name val="Arial"/>
      <family val="2"/>
    </font>
    <font>
      <sz val="10"/>
      <color indexed="52"/>
      <name val="Arial"/>
      <family val="2"/>
    </font>
    <font>
      <sz val="10"/>
      <color indexed="60"/>
      <name val="Arial"/>
      <family val="2"/>
    </font>
    <font>
      <sz val="1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2"/>
      <name val="Book Antiqua"/>
      <family val="1"/>
    </font>
    <font>
      <b/>
      <sz val="10"/>
      <name val="Arial"/>
      <family val="2"/>
    </font>
    <font>
      <b/>
      <sz val="11"/>
      <color indexed="48"/>
      <name val="Arial"/>
      <family val="2"/>
    </font>
    <font>
      <b/>
      <sz val="11"/>
      <name val="Arial"/>
      <family val="2"/>
    </font>
    <font>
      <sz val="11"/>
      <name val="Arial"/>
      <family val="2"/>
    </font>
    <font>
      <b/>
      <sz val="12"/>
      <name val="Arial"/>
      <family val="2"/>
    </font>
    <font>
      <sz val="10"/>
      <name val="Book Antiqua"/>
      <family val="1"/>
    </font>
    <font>
      <b/>
      <sz val="14"/>
      <name val="Book Antiqua"/>
      <family val="1"/>
    </font>
    <font>
      <b/>
      <sz val="16"/>
      <name val="Arial"/>
      <family val="2"/>
    </font>
    <font>
      <sz val="12"/>
      <name val="Book Antiqua"/>
      <family val="1"/>
    </font>
    <font>
      <sz val="14"/>
      <name val="Arial"/>
      <family val="2"/>
    </font>
    <font>
      <b/>
      <sz val="20"/>
      <name val="Arial"/>
      <family val="2"/>
    </font>
    <font>
      <b/>
      <sz val="11"/>
      <color theme="1"/>
      <name val="Calibri"/>
      <family val="2"/>
      <scheme val="minor"/>
    </font>
    <font>
      <b/>
      <sz val="12"/>
      <color indexed="10"/>
      <name val="Arial"/>
      <family val="2"/>
    </font>
    <font>
      <sz val="12"/>
      <name val="Arial"/>
      <family val="2"/>
    </font>
    <font>
      <b/>
      <sz val="12"/>
      <color theme="0"/>
      <name val="Arial"/>
      <family val="2"/>
    </font>
    <font>
      <b/>
      <sz val="12"/>
      <color rgb="FF000000"/>
      <name val="Arial"/>
      <family val="2"/>
    </font>
    <font>
      <b/>
      <sz val="10"/>
      <color theme="0"/>
      <name val="Arial"/>
      <family val="2"/>
    </font>
    <font>
      <b/>
      <u/>
      <sz val="12"/>
      <color indexed="12"/>
      <name val="Arial"/>
      <family val="2"/>
    </font>
    <font>
      <b/>
      <sz val="12"/>
      <color rgb="FFFF0000"/>
      <name val="Book Antiqua"/>
      <family val="1"/>
    </font>
    <font>
      <sz val="12"/>
      <color theme="1"/>
      <name val="Arial"/>
      <family val="2"/>
    </font>
    <font>
      <b/>
      <i/>
      <sz val="9"/>
      <color rgb="FFFF0000"/>
      <name val="Arial"/>
      <family val="2"/>
    </font>
    <font>
      <sz val="12"/>
      <color indexed="8"/>
      <name val="Arial"/>
      <family val="2"/>
    </font>
    <font>
      <sz val="11"/>
      <color theme="1"/>
      <name val="Arial"/>
      <family val="2"/>
    </font>
    <font>
      <sz val="13"/>
      <color indexed="8"/>
      <name val="Arial"/>
      <family val="2"/>
    </font>
    <font>
      <sz val="13"/>
      <name val="Arial"/>
      <family val="2"/>
    </font>
    <font>
      <b/>
      <sz val="12"/>
      <color theme="1"/>
      <name val="Arial"/>
      <family val="2"/>
    </font>
    <font>
      <b/>
      <sz val="12"/>
      <color indexed="8"/>
      <name val="Arial"/>
      <family val="2"/>
    </font>
    <font>
      <sz val="11"/>
      <name val="Calibri"/>
      <family val="2"/>
    </font>
    <font>
      <b/>
      <sz val="10"/>
      <color theme="1"/>
      <name val="Calibri"/>
      <family val="2"/>
    </font>
    <font>
      <sz val="8"/>
      <color rgb="FF333399"/>
      <name val="Calibri"/>
      <family val="2"/>
    </font>
    <font>
      <sz val="8"/>
      <color theme="1"/>
      <name val="Calibri"/>
      <family val="2"/>
    </font>
    <font>
      <b/>
      <sz val="8"/>
      <color theme="1"/>
      <name val="Calibri"/>
      <family val="2"/>
    </font>
    <font>
      <sz val="10"/>
      <name val="Arial"/>
      <family val="2"/>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13"/>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3" tint="-0.249977111117893"/>
        <bgColor indexed="64"/>
      </patternFill>
    </fill>
    <fill>
      <patternFill patternType="solid">
        <fgColor theme="0"/>
        <bgColor indexed="64"/>
      </patternFill>
    </fill>
    <fill>
      <patternFill patternType="solid">
        <fgColor theme="5" tint="-0.249977111117893"/>
        <bgColor indexed="64"/>
      </patternFill>
    </fill>
    <fill>
      <patternFill patternType="solid">
        <fgColor rgb="FFF0F4FA"/>
      </patternFill>
    </fill>
    <fill>
      <patternFill patternType="solid">
        <fgColor rgb="FFFFFFFF"/>
      </patternFill>
    </fill>
    <fill>
      <patternFill patternType="solid">
        <fgColor rgb="FFFFFF99"/>
      </patternFill>
    </fill>
    <fill>
      <patternFill patternType="solid">
        <fgColor theme="6" tint="0.79995117038483843"/>
        <bgColor indexed="64"/>
      </patternFill>
    </fill>
    <fill>
      <patternFill patternType="solid">
        <fgColor theme="4" tint="0.79995117038483843"/>
        <bgColor indexed="64"/>
      </patternFill>
    </fill>
    <fill>
      <patternFill patternType="solid">
        <fgColor rgb="FFFFFF00"/>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medium">
        <color indexed="64"/>
      </bottom>
      <diagonal/>
    </border>
    <border>
      <left style="thin">
        <color indexed="9"/>
      </left>
      <right style="thin">
        <color indexed="9"/>
      </right>
      <top style="thin">
        <color indexed="9"/>
      </top>
      <bottom style="thin">
        <color indexed="9"/>
      </bottom>
      <diagonal/>
    </border>
    <border>
      <left style="thick">
        <color theme="0" tint="-0.34998626667073579"/>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style="thick">
        <color theme="0" tint="-0.24994659260841701"/>
      </left>
      <right style="thin">
        <color theme="0" tint="-4.9989318521683403E-2"/>
      </right>
      <top style="thick">
        <color theme="0" tint="-0.24994659260841701"/>
      </top>
      <bottom style="thin">
        <color theme="0" tint="-4.9989318521683403E-2"/>
      </bottom>
      <diagonal/>
    </border>
    <border>
      <left style="thick">
        <color theme="0" tint="-0.24994659260841701"/>
      </left>
      <right/>
      <top style="thick">
        <color theme="0" tint="-0.24994659260841701"/>
      </top>
      <bottom style="thin">
        <color theme="0" tint="-4.9989318521683403E-2"/>
      </bottom>
      <diagonal/>
    </border>
    <border>
      <left/>
      <right style="thin">
        <color theme="0" tint="-4.9989318521683403E-2"/>
      </right>
      <top style="thick">
        <color theme="0" tint="-0.24994659260841701"/>
      </top>
      <bottom style="thin">
        <color theme="0" tint="-4.9989318521683403E-2"/>
      </bottom>
      <diagonal/>
    </border>
    <border>
      <left/>
      <right/>
      <top/>
      <bottom style="medium">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rgb="FF979991"/>
      </left>
      <right/>
      <top style="thin">
        <color rgb="FF979991"/>
      </top>
      <bottom/>
      <diagonal/>
    </border>
    <border>
      <left style="thin">
        <color rgb="FF979991"/>
      </left>
      <right style="thin">
        <color rgb="FF979991"/>
      </right>
      <top style="thin">
        <color rgb="FF979991"/>
      </top>
      <bottom/>
      <diagonal/>
    </border>
    <border>
      <left style="thin">
        <color rgb="FF979991"/>
      </left>
      <right/>
      <top style="thin">
        <color rgb="FF979991"/>
      </top>
      <bottom style="thin">
        <color rgb="FF979991"/>
      </bottom>
      <diagonal/>
    </border>
    <border>
      <left style="thin">
        <color rgb="FF979991"/>
      </left>
      <right style="thin">
        <color rgb="FF979991"/>
      </right>
      <top style="thin">
        <color rgb="FF979991"/>
      </top>
      <bottom style="thin">
        <color rgb="FF979991"/>
      </bottom>
      <diagonal/>
    </border>
    <border>
      <left style="thin">
        <color indexed="64"/>
      </left>
      <right style="thin">
        <color indexed="64"/>
      </right>
      <top style="thin">
        <color indexed="64"/>
      </top>
      <bottom style="thin">
        <color indexed="64"/>
      </bottom>
      <diagonal/>
    </border>
    <border>
      <left style="thin">
        <color theme="0"/>
      </left>
      <right/>
      <top style="thin">
        <color theme="0"/>
      </top>
      <bottom/>
      <diagonal/>
    </border>
    <border>
      <left style="thin">
        <color theme="0"/>
      </left>
      <right/>
      <top/>
      <bottom style="thin">
        <color theme="0"/>
      </bottom>
      <diagonal/>
    </border>
    <border>
      <left style="thin">
        <color theme="0"/>
      </left>
      <right/>
      <top style="thin">
        <color theme="0"/>
      </top>
      <bottom style="thin">
        <color theme="0"/>
      </bottom>
      <diagonal/>
    </border>
  </borders>
  <cellStyleXfs count="50">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8" fillId="21" borderId="2" applyNumberFormat="0" applyAlignment="0" applyProtection="0"/>
    <xf numFmtId="43" fontId="3" fillId="0" borderId="0" applyFont="0" applyFill="0" applyBorder="0" applyAlignment="0" applyProtection="0"/>
    <xf numFmtId="44" fontId="3" fillId="0" borderId="0" applyFon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0" borderId="0" applyNumberFormat="0" applyFill="0" applyBorder="0" applyAlignment="0" applyProtection="0">
      <alignment vertical="top"/>
      <protection locked="0"/>
    </xf>
    <xf numFmtId="0" fontId="15" fillId="7" borderId="1" applyNumberFormat="0" applyAlignment="0" applyProtection="0"/>
    <xf numFmtId="0" fontId="16" fillId="0" borderId="6" applyNumberFormat="0" applyFill="0" applyAlignment="0" applyProtection="0"/>
    <xf numFmtId="0" fontId="17" fillId="22" borderId="0" applyNumberFormat="0" applyBorder="0" applyAlignment="0" applyProtection="0"/>
    <xf numFmtId="0" fontId="18" fillId="23" borderId="7" applyNumberFormat="0" applyFont="0" applyAlignment="0" applyProtection="0"/>
    <xf numFmtId="0" fontId="19" fillId="20" borderId="8" applyNumberFormat="0" applyAlignment="0" applyProtection="0"/>
    <xf numFmtId="0" fontId="20" fillId="0" borderId="0" applyNumberFormat="0" applyFill="0" applyBorder="0" applyAlignment="0" applyProtection="0"/>
    <xf numFmtId="0" fontId="21" fillId="0" borderId="9" applyNumberFormat="0" applyFill="0" applyAlignment="0" applyProtection="0"/>
    <xf numFmtId="0" fontId="22" fillId="0" borderId="0" applyNumberFormat="0" applyFill="0" applyBorder="0" applyAlignment="0" applyProtection="0"/>
    <xf numFmtId="0" fontId="3" fillId="0" borderId="0"/>
    <xf numFmtId="44" fontId="3" fillId="0" borderId="0" applyFont="0" applyFill="0" applyBorder="0" applyAlignment="0" applyProtection="0"/>
    <xf numFmtId="0" fontId="2" fillId="0" borderId="0"/>
    <xf numFmtId="0" fontId="1" fillId="0" borderId="0"/>
    <xf numFmtId="9" fontId="57" fillId="0" borderId="0" applyFont="0" applyFill="0" applyBorder="0" applyAlignment="0" applyProtection="0"/>
  </cellStyleXfs>
  <cellXfs count="203">
    <xf numFmtId="0" fontId="0" fillId="0" borderId="0" xfId="0"/>
    <xf numFmtId="0" fontId="24" fillId="0" borderId="0" xfId="0" applyFont="1" applyProtection="1"/>
    <xf numFmtId="0" fontId="0" fillId="25" borderId="0" xfId="0" applyFill="1"/>
    <xf numFmtId="0" fontId="0" fillId="0" borderId="0" xfId="0" applyFill="1"/>
    <xf numFmtId="0" fontId="25" fillId="0" borderId="0" xfId="0" applyFont="1"/>
    <xf numFmtId="0" fontId="0" fillId="24" borderId="0" xfId="0" applyFill="1" applyProtection="1"/>
    <xf numFmtId="0" fontId="0" fillId="24" borderId="0" xfId="0" applyFill="1" applyAlignment="1" applyProtection="1">
      <alignment horizontal="center"/>
    </xf>
    <xf numFmtId="0" fontId="0" fillId="0" borderId="0" xfId="0" applyProtection="1"/>
    <xf numFmtId="0" fontId="29" fillId="24" borderId="0" xfId="0" applyFont="1" applyFill="1" applyProtection="1"/>
    <xf numFmtId="0" fontId="29" fillId="24" borderId="0" xfId="0" applyFont="1" applyFill="1" applyAlignment="1" applyProtection="1">
      <alignment horizontal="center" wrapText="1"/>
    </xf>
    <xf numFmtId="0" fontId="30" fillId="24" borderId="0" xfId="0" applyFont="1" applyFill="1" applyProtection="1"/>
    <xf numFmtId="0" fontId="32" fillId="24" borderId="0" xfId="0" applyFont="1" applyFill="1" applyProtection="1"/>
    <xf numFmtId="0" fontId="29" fillId="24" borderId="0" xfId="0" applyFont="1" applyFill="1" applyBorder="1" applyAlignment="1" applyProtection="1">
      <alignment wrapText="1"/>
    </xf>
    <xf numFmtId="0" fontId="29" fillId="0" borderId="0" xfId="0" applyFont="1" applyAlignment="1" applyProtection="1">
      <alignment horizontal="center" wrapText="1"/>
    </xf>
    <xf numFmtId="0" fontId="29" fillId="24" borderId="0" xfId="0" applyFont="1" applyFill="1" applyBorder="1" applyAlignment="1" applyProtection="1">
      <alignment horizontal="center" wrapText="1"/>
    </xf>
    <xf numFmtId="0" fontId="0" fillId="24" borderId="0" xfId="0" applyFill="1" applyBorder="1" applyProtection="1"/>
    <xf numFmtId="0" fontId="24" fillId="0" borderId="0" xfId="0" applyFont="1" applyAlignment="1" applyProtection="1">
      <alignment horizontal="center" wrapText="1"/>
    </xf>
    <xf numFmtId="0" fontId="24" fillId="24" borderId="0" xfId="0" applyFont="1" applyFill="1" applyAlignment="1" applyProtection="1">
      <alignment horizontal="center" wrapText="1"/>
    </xf>
    <xf numFmtId="167" fontId="3" fillId="24" borderId="0" xfId="29" applyNumberFormat="1" applyFont="1" applyFill="1" applyProtection="1"/>
    <xf numFmtId="0" fontId="33" fillId="24" borderId="0" xfId="0" applyFont="1" applyFill="1" applyAlignment="1" applyProtection="1">
      <alignment horizontal="center"/>
    </xf>
    <xf numFmtId="0" fontId="31" fillId="0" borderId="0" xfId="0" applyFont="1" applyAlignment="1" applyProtection="1">
      <alignment horizontal="center" wrapText="1"/>
    </xf>
    <xf numFmtId="164" fontId="3" fillId="24" borderId="10" xfId="28" applyNumberFormat="1" applyFont="1" applyFill="1" applyBorder="1" applyProtection="1"/>
    <xf numFmtId="44" fontId="3" fillId="24" borderId="10" xfId="29" applyFont="1" applyFill="1" applyBorder="1" applyProtection="1"/>
    <xf numFmtId="167" fontId="3" fillId="24" borderId="10" xfId="29" applyNumberFormat="1" applyFont="1" applyFill="1" applyBorder="1" applyProtection="1"/>
    <xf numFmtId="164" fontId="3" fillId="24" borderId="0" xfId="28" applyNumberFormat="1" applyFont="1" applyFill="1" applyProtection="1"/>
    <xf numFmtId="44" fontId="3" fillId="24" borderId="0" xfId="29" applyFont="1" applyFill="1" applyProtection="1"/>
    <xf numFmtId="0" fontId="3" fillId="0" borderId="0" xfId="0" applyFont="1"/>
    <xf numFmtId="7" fontId="3" fillId="24" borderId="11" xfId="29" applyNumberFormat="1" applyFont="1" applyFill="1" applyBorder="1" applyAlignment="1" applyProtection="1">
      <alignment horizontal="center"/>
    </xf>
    <xf numFmtId="164" fontId="3" fillId="24" borderId="11" xfId="28" applyNumberFormat="1" applyFont="1" applyFill="1" applyBorder="1" applyProtection="1"/>
    <xf numFmtId="166" fontId="3" fillId="24" borderId="11" xfId="29" applyNumberFormat="1" applyFont="1" applyFill="1" applyBorder="1" applyProtection="1"/>
    <xf numFmtId="167" fontId="3" fillId="24" borderId="11" xfId="29" applyNumberFormat="1" applyFont="1" applyFill="1" applyBorder="1" applyProtection="1"/>
    <xf numFmtId="0" fontId="0" fillId="0" borderId="0" xfId="0" applyFill="1" applyProtection="1"/>
    <xf numFmtId="0" fontId="24" fillId="0" borderId="0" xfId="0" applyFont="1" applyFill="1" applyProtection="1"/>
    <xf numFmtId="0" fontId="25" fillId="0" borderId="0" xfId="0" applyFont="1" applyAlignment="1" applyProtection="1">
      <alignment horizontal="center"/>
    </xf>
    <xf numFmtId="0" fontId="24" fillId="0" borderId="0" xfId="0" applyFont="1" applyAlignment="1" applyProtection="1">
      <alignment horizontal="left" indent="4"/>
    </xf>
    <xf numFmtId="0" fontId="29" fillId="0" borderId="0" xfId="0" applyFont="1" applyAlignment="1" applyProtection="1">
      <alignment horizontal="center"/>
    </xf>
    <xf numFmtId="0" fontId="0" fillId="0" borderId="0" xfId="0" applyAlignment="1" applyProtection="1">
      <alignment horizontal="left"/>
    </xf>
    <xf numFmtId="0" fontId="0" fillId="0" borderId="0" xfId="0" applyAlignment="1" applyProtection="1">
      <alignment horizontal="center"/>
    </xf>
    <xf numFmtId="0" fontId="35" fillId="0" borderId="0" xfId="0" applyFont="1" applyProtection="1"/>
    <xf numFmtId="0" fontId="36" fillId="0" borderId="0" xfId="0" applyFont="1" applyAlignment="1" applyProtection="1">
      <alignment horizontal="right" vertical="center"/>
    </xf>
    <xf numFmtId="0" fontId="36" fillId="0" borderId="0" xfId="0" applyFont="1" applyAlignment="1" applyProtection="1">
      <alignment horizontal="right" vertical="center" indent="1"/>
    </xf>
    <xf numFmtId="0" fontId="37" fillId="0" borderId="0" xfId="0" applyFont="1" applyAlignment="1" applyProtection="1">
      <alignment horizontal="left" vertical="center" wrapText="1"/>
    </xf>
    <xf numFmtId="0" fontId="25" fillId="0" borderId="0" xfId="0" applyFont="1" applyAlignment="1" applyProtection="1">
      <alignment horizontal="left"/>
    </xf>
    <xf numFmtId="0" fontId="0" fillId="0" borderId="0" xfId="28" applyNumberFormat="1" applyFont="1" applyAlignment="1" applyProtection="1">
      <alignment horizontal="center"/>
    </xf>
    <xf numFmtId="22" fontId="0" fillId="0" borderId="0" xfId="0" applyNumberFormat="1" applyAlignment="1" applyProtection="1">
      <alignment horizontal="center"/>
    </xf>
    <xf numFmtId="0" fontId="0" fillId="0" borderId="0" xfId="0" applyAlignment="1" applyProtection="1"/>
    <xf numFmtId="168" fontId="29" fillId="0" borderId="0" xfId="0" applyNumberFormat="1" applyFont="1" applyFill="1" applyAlignment="1" applyProtection="1">
      <alignment horizontal="center"/>
    </xf>
    <xf numFmtId="49" fontId="0" fillId="0" borderId="0" xfId="0" applyNumberFormat="1" applyProtection="1"/>
    <xf numFmtId="0" fontId="29" fillId="27" borderId="14" xfId="0" applyFont="1" applyFill="1" applyBorder="1" applyAlignment="1" applyProtection="1">
      <alignment horizontal="center" vertical="center" wrapText="1"/>
      <protection locked="0"/>
    </xf>
    <xf numFmtId="0" fontId="29" fillId="0" borderId="0" xfId="0" applyFont="1" applyProtection="1"/>
    <xf numFmtId="0" fontId="0" fillId="0" borderId="0" xfId="0" applyFill="1" applyBorder="1" applyAlignment="1" applyProtection="1">
      <alignment horizontal="left"/>
    </xf>
    <xf numFmtId="0" fontId="26" fillId="0" borderId="0" xfId="0" applyFont="1" applyFill="1" applyBorder="1" applyAlignment="1" applyProtection="1"/>
    <xf numFmtId="0" fontId="27" fillId="0" borderId="0" xfId="0" applyFont="1" applyFill="1" applyBorder="1" applyAlignment="1" applyProtection="1">
      <alignment horizontal="left"/>
    </xf>
    <xf numFmtId="0" fontId="24" fillId="0" borderId="0" xfId="0" applyFont="1" applyBorder="1" applyAlignment="1" applyProtection="1">
      <alignment horizontal="left" indent="4"/>
    </xf>
    <xf numFmtId="0" fontId="28" fillId="0" borderId="0" xfId="0" applyFont="1" applyFill="1" applyBorder="1" applyAlignment="1" applyProtection="1">
      <alignment horizontal="left"/>
    </xf>
    <xf numFmtId="0" fontId="24" fillId="0" borderId="0" xfId="0" applyFont="1" applyAlignment="1" applyProtection="1"/>
    <xf numFmtId="0" fontId="24" fillId="0" borderId="0" xfId="0" applyFont="1" applyBorder="1" applyAlignment="1" applyProtection="1"/>
    <xf numFmtId="0" fontId="24" fillId="0" borderId="0" xfId="0" applyFont="1" applyFill="1" applyBorder="1" applyAlignment="1" applyProtection="1">
      <alignment horizontal="left"/>
    </xf>
    <xf numFmtId="168" fontId="26" fillId="0" borderId="0" xfId="0" applyNumberFormat="1" applyFont="1" applyFill="1" applyBorder="1" applyAlignment="1" applyProtection="1"/>
    <xf numFmtId="0" fontId="24" fillId="0" borderId="0" xfId="0" applyFont="1" applyAlignment="1" applyProtection="1">
      <alignment vertical="top" wrapText="1"/>
    </xf>
    <xf numFmtId="0" fontId="24" fillId="0" borderId="0" xfId="0" applyFont="1" applyFill="1" applyBorder="1" applyAlignment="1" applyProtection="1">
      <alignment horizontal="left" vertical="top" wrapText="1"/>
    </xf>
    <xf numFmtId="168" fontId="26" fillId="0" borderId="0" xfId="0" applyNumberFormat="1" applyFont="1" applyFill="1" applyBorder="1" applyAlignment="1" applyProtection="1">
      <alignment vertical="center"/>
    </xf>
    <xf numFmtId="22" fontId="0" fillId="0" borderId="0" xfId="0" applyNumberFormat="1" applyAlignment="1" applyProtection="1">
      <alignment horizontal="left"/>
    </xf>
    <xf numFmtId="0" fontId="29" fillId="0" borderId="0" xfId="0" applyFont="1" applyAlignment="1">
      <alignment horizontal="center" vertical="center" wrapText="1"/>
    </xf>
    <xf numFmtId="0" fontId="29" fillId="0" borderId="0" xfId="0" applyFont="1"/>
    <xf numFmtId="0" fontId="29" fillId="0" borderId="0" xfId="0" applyFont="1" applyAlignment="1" applyProtection="1">
      <alignment horizontal="center" vertical="center"/>
    </xf>
    <xf numFmtId="0" fontId="39" fillId="28" borderId="0" xfId="0" applyFont="1" applyFill="1" applyAlignment="1" applyProtection="1">
      <alignment horizontal="center" vertical="center"/>
    </xf>
    <xf numFmtId="0" fontId="41" fillId="0" borderId="0" xfId="0" applyFont="1" applyFill="1" applyAlignment="1">
      <alignment horizontal="left" vertical="center"/>
    </xf>
    <xf numFmtId="0" fontId="41" fillId="0" borderId="0" xfId="0" applyFont="1" applyFill="1" applyAlignment="1">
      <alignment horizontal="center" vertical="center" wrapText="1"/>
    </xf>
    <xf numFmtId="0" fontId="42" fillId="0" borderId="0" xfId="36" applyFont="1" applyAlignment="1" applyProtection="1"/>
    <xf numFmtId="164" fontId="3" fillId="26" borderId="11" xfId="28" applyNumberFormat="1" applyFont="1" applyFill="1" applyBorder="1" applyProtection="1">
      <protection locked="0"/>
    </xf>
    <xf numFmtId="167" fontId="3" fillId="26" borderId="11" xfId="29" applyNumberFormat="1" applyFont="1" applyFill="1" applyBorder="1" applyProtection="1">
      <protection locked="0"/>
    </xf>
    <xf numFmtId="167" fontId="0" fillId="26" borderId="11" xfId="29" applyNumberFormat="1" applyFont="1" applyFill="1" applyBorder="1" applyProtection="1">
      <protection locked="0"/>
    </xf>
    <xf numFmtId="0" fontId="39" fillId="28" borderId="0" xfId="0" applyFont="1" applyFill="1" applyAlignment="1" applyProtection="1">
      <alignment horizontal="center" vertical="center"/>
    </xf>
    <xf numFmtId="0" fontId="39" fillId="28" borderId="0" xfId="0" applyNumberFormat="1" applyFont="1" applyFill="1" applyAlignment="1" applyProtection="1">
      <alignment horizontal="center" vertical="center"/>
      <protection locked="0"/>
    </xf>
    <xf numFmtId="0" fontId="43" fillId="0" borderId="0" xfId="0" applyFont="1" applyAlignment="1" applyProtection="1">
      <alignment horizontal="center" wrapText="1"/>
    </xf>
    <xf numFmtId="0" fontId="0" fillId="0" borderId="0" xfId="0" applyAlignment="1" applyProtection="1">
      <alignment vertical="top"/>
    </xf>
    <xf numFmtId="0" fontId="25" fillId="0" borderId="0" xfId="0" applyFont="1" applyAlignment="1" applyProtection="1">
      <alignment horizontal="right" vertical="top"/>
    </xf>
    <xf numFmtId="0" fontId="25" fillId="0" borderId="0" xfId="0" applyFont="1" applyAlignment="1" applyProtection="1">
      <alignment horizontal="right"/>
    </xf>
    <xf numFmtId="167" fontId="3" fillId="29" borderId="0" xfId="29" applyNumberFormat="1" applyFont="1" applyFill="1" applyProtection="1"/>
    <xf numFmtId="0" fontId="29" fillId="0" borderId="0" xfId="0" applyFont="1" applyAlignment="1">
      <alignment horizontal="center" vertical="center"/>
    </xf>
    <xf numFmtId="0" fontId="0" fillId="0" borderId="0" xfId="0" applyAlignment="1" applyProtection="1">
      <alignment horizontal="center" vertical="center"/>
    </xf>
    <xf numFmtId="0" fontId="27" fillId="0" borderId="17" xfId="45" applyFont="1" applyBorder="1" applyProtection="1"/>
    <xf numFmtId="0" fontId="27" fillId="0" borderId="17" xfId="45" applyFont="1" applyBorder="1" applyAlignment="1" applyProtection="1">
      <alignment horizontal="center" vertical="center"/>
    </xf>
    <xf numFmtId="169" fontId="27" fillId="0" borderId="17" xfId="45" applyNumberFormat="1" applyFont="1" applyBorder="1" applyAlignment="1" applyProtection="1">
      <alignment horizontal="center" vertical="center"/>
    </xf>
    <xf numFmtId="3" fontId="27" fillId="0" borderId="17" xfId="45" applyNumberFormat="1" applyFont="1" applyBorder="1" applyAlignment="1" applyProtection="1">
      <alignment horizontal="center" vertical="center" wrapText="1"/>
    </xf>
    <xf numFmtId="0" fontId="27" fillId="0" borderId="17" xfId="45" applyFont="1" applyBorder="1" applyAlignment="1" applyProtection="1">
      <alignment horizontal="center" vertical="center" wrapText="1"/>
    </xf>
    <xf numFmtId="0" fontId="39" fillId="28" borderId="0" xfId="0" applyFont="1" applyFill="1" applyAlignment="1" applyProtection="1">
      <alignment horizontal="left" vertical="center"/>
    </xf>
    <xf numFmtId="0" fontId="39" fillId="28" borderId="0" xfId="0" applyFont="1" applyFill="1" applyAlignment="1" applyProtection="1">
      <alignment horizontal="center" vertical="center" wrapText="1"/>
    </xf>
    <xf numFmtId="0" fontId="44" fillId="0" borderId="0" xfId="0" applyFont="1" applyProtection="1"/>
    <xf numFmtId="0" fontId="38" fillId="0" borderId="0" xfId="0" applyFont="1" applyProtection="1"/>
    <xf numFmtId="0" fontId="46" fillId="24" borderId="0" xfId="0" applyFont="1" applyFill="1" applyAlignment="1" applyProtection="1">
      <alignment horizontal="left"/>
    </xf>
    <xf numFmtId="0" fontId="38" fillId="24" borderId="0" xfId="0" applyFont="1" applyFill="1" applyAlignment="1" applyProtection="1">
      <alignment horizontal="center"/>
    </xf>
    <xf numFmtId="0" fontId="38" fillId="24" borderId="0" xfId="0" applyFont="1" applyFill="1" applyProtection="1"/>
    <xf numFmtId="44" fontId="29" fillId="24" borderId="0" xfId="46" applyFont="1" applyFill="1" applyProtection="1"/>
    <xf numFmtId="44" fontId="29" fillId="26" borderId="0" xfId="46" applyFont="1" applyFill="1" applyProtection="1">
      <protection locked="0"/>
    </xf>
    <xf numFmtId="0" fontId="44" fillId="24" borderId="0" xfId="0" applyFont="1" applyFill="1" applyAlignment="1" applyProtection="1">
      <alignment horizontal="center"/>
    </xf>
    <xf numFmtId="0" fontId="44" fillId="24" borderId="0" xfId="0" applyFont="1" applyFill="1" applyProtection="1"/>
    <xf numFmtId="0" fontId="39" fillId="30" borderId="0" xfId="0" applyFont="1" applyFill="1" applyAlignment="1" applyProtection="1">
      <alignment horizontal="left" vertical="center"/>
    </xf>
    <xf numFmtId="0" fontId="41" fillId="30" borderId="0" xfId="0" applyFont="1" applyFill="1" applyAlignment="1" applyProtection="1">
      <alignment horizontal="center" vertical="center" wrapText="1"/>
    </xf>
    <xf numFmtId="0" fontId="3" fillId="0" borderId="0" xfId="0" applyFont="1" applyProtection="1"/>
    <xf numFmtId="0" fontId="47" fillId="0" borderId="0" xfId="0" applyFont="1" applyProtection="1"/>
    <xf numFmtId="0" fontId="48" fillId="24" borderId="0" xfId="0" applyFont="1" applyFill="1" applyAlignment="1" applyProtection="1">
      <alignment horizontal="left"/>
    </xf>
    <xf numFmtId="0" fontId="49" fillId="24" borderId="0" xfId="0" applyFont="1" applyFill="1" applyAlignment="1" applyProtection="1">
      <alignment horizontal="center"/>
    </xf>
    <xf numFmtId="0" fontId="49" fillId="24" borderId="0" xfId="0" applyFont="1" applyFill="1" applyProtection="1"/>
    <xf numFmtId="0" fontId="47" fillId="24" borderId="0" xfId="0" applyFont="1" applyFill="1" applyProtection="1"/>
    <xf numFmtId="166" fontId="29" fillId="24" borderId="0" xfId="46" applyNumberFormat="1" applyFont="1" applyFill="1" applyProtection="1"/>
    <xf numFmtId="0" fontId="50" fillId="0" borderId="0" xfId="0" applyFont="1" applyProtection="1"/>
    <xf numFmtId="0" fontId="51" fillId="24" borderId="0" xfId="0" applyFont="1" applyFill="1" applyAlignment="1" applyProtection="1">
      <alignment horizontal="center" vertical="center"/>
    </xf>
    <xf numFmtId="0" fontId="51" fillId="24" borderId="0" xfId="0" applyFont="1" applyFill="1" applyAlignment="1" applyProtection="1">
      <alignment horizontal="left" wrapText="1"/>
    </xf>
    <xf numFmtId="0" fontId="29" fillId="0" borderId="17" xfId="45" applyFont="1" applyBorder="1" applyAlignment="1" applyProtection="1">
      <alignment horizontal="left" vertical="center" wrapText="1"/>
    </xf>
    <xf numFmtId="0" fontId="29" fillId="0" borderId="17" xfId="45" applyFont="1" applyBorder="1" applyAlignment="1" applyProtection="1">
      <alignment horizontal="center" vertical="center" wrapText="1"/>
    </xf>
    <xf numFmtId="169" fontId="29" fillId="0" borderId="17" xfId="45" applyNumberFormat="1" applyFont="1" applyBorder="1" applyAlignment="1" applyProtection="1">
      <alignment horizontal="center" vertical="center" wrapText="1"/>
    </xf>
    <xf numFmtId="164" fontId="29" fillId="0" borderId="17" xfId="45" applyNumberFormat="1" applyFont="1" applyBorder="1" applyAlignment="1" applyProtection="1">
      <alignment horizontal="center" vertical="center" wrapText="1"/>
    </xf>
    <xf numFmtId="165" fontId="29" fillId="0" borderId="17" xfId="45" applyNumberFormat="1" applyFont="1" applyBorder="1" applyAlignment="1" applyProtection="1">
      <alignment horizontal="center" vertical="center" wrapText="1"/>
    </xf>
    <xf numFmtId="0" fontId="29" fillId="0" borderId="0" xfId="0" applyFont="1" applyAlignment="1" applyProtection="1">
      <alignment horizontal="center" vertical="center" wrapText="1"/>
    </xf>
    <xf numFmtId="167" fontId="29" fillId="26" borderId="0" xfId="46" applyNumberFormat="1" applyFont="1" applyFill="1" applyProtection="1">
      <protection locked="0"/>
    </xf>
    <xf numFmtId="166" fontId="29" fillId="26" borderId="0" xfId="46" applyNumberFormat="1" applyFont="1" applyFill="1" applyAlignment="1" applyProtection="1">
      <alignment horizontal="left"/>
      <protection locked="0"/>
    </xf>
    <xf numFmtId="166" fontId="29" fillId="24" borderId="0" xfId="46" applyNumberFormat="1" applyFont="1" applyFill="1" applyAlignment="1" applyProtection="1">
      <alignment horizontal="left"/>
    </xf>
    <xf numFmtId="0" fontId="0" fillId="0" borderId="0" xfId="0" applyFill="1" applyAlignment="1" applyProtection="1">
      <alignment horizontal="left"/>
    </xf>
    <xf numFmtId="166" fontId="29" fillId="24" borderId="0" xfId="46" applyNumberFormat="1" applyFont="1" applyFill="1" applyAlignment="1" applyProtection="1"/>
    <xf numFmtId="0" fontId="0" fillId="0" borderId="18" xfId="0" applyBorder="1" applyProtection="1"/>
    <xf numFmtId="0" fontId="36" fillId="0" borderId="19" xfId="0" applyFont="1" applyBorder="1" applyAlignment="1" applyProtection="1">
      <alignment horizontal="right" vertical="center" indent="1"/>
    </xf>
    <xf numFmtId="0" fontId="0" fillId="0" borderId="19" xfId="0" applyBorder="1" applyProtection="1"/>
    <xf numFmtId="0" fontId="29" fillId="0" borderId="18" xfId="0" applyFont="1" applyBorder="1" applyAlignment="1" applyProtection="1">
      <alignment horizontal="center"/>
    </xf>
    <xf numFmtId="0" fontId="29" fillId="0" borderId="19" xfId="0" applyFont="1" applyBorder="1" applyAlignment="1" applyProtection="1">
      <alignment horizontal="center"/>
    </xf>
    <xf numFmtId="0" fontId="37" fillId="0" borderId="19" xfId="0" applyFont="1" applyBorder="1" applyAlignment="1" applyProtection="1">
      <alignment horizontal="left" vertical="center" wrapText="1"/>
    </xf>
    <xf numFmtId="0" fontId="0" fillId="0" borderId="0" xfId="0" applyAlignment="1">
      <alignment horizontal="center" vertical="top" wrapText="1"/>
    </xf>
    <xf numFmtId="0" fontId="0" fillId="0" borderId="24" xfId="0" applyBorder="1"/>
    <xf numFmtId="0" fontId="51" fillId="24" borderId="0" xfId="0" applyFont="1" applyFill="1" applyAlignment="1" applyProtection="1">
      <alignment horizontal="center" vertical="center"/>
    </xf>
    <xf numFmtId="0" fontId="0" fillId="32" borderId="22" xfId="0" applyFill="1" applyBorder="1" applyAlignment="1">
      <alignment horizontal="right" vertical="top" wrapText="1"/>
    </xf>
    <xf numFmtId="0" fontId="0" fillId="0" borderId="0" xfId="0" applyAlignment="1">
      <alignment vertical="top"/>
    </xf>
    <xf numFmtId="0" fontId="39" fillId="28" borderId="0" xfId="0" applyFont="1" applyFill="1" applyAlignment="1" applyProtection="1">
      <alignment horizontal="center" vertical="center" wrapText="1"/>
    </xf>
    <xf numFmtId="166" fontId="29" fillId="24" borderId="0" xfId="46" applyNumberFormat="1" applyFont="1" applyFill="1" applyAlignment="1" applyProtection="1">
      <alignment horizontal="center"/>
    </xf>
    <xf numFmtId="44" fontId="29" fillId="26" borderId="0" xfId="46" applyFont="1" applyFill="1" applyAlignment="1" applyProtection="1">
      <alignment horizontal="center"/>
      <protection locked="0"/>
    </xf>
    <xf numFmtId="0" fontId="52" fillId="0" borderId="0" xfId="0" applyFont="1" applyAlignment="1">
      <alignment wrapText="1"/>
    </xf>
    <xf numFmtId="0" fontId="0" fillId="0" borderId="0" xfId="0" applyAlignment="1" applyProtection="1">
      <alignment horizontal="left" wrapText="1"/>
    </xf>
    <xf numFmtId="0" fontId="39" fillId="0" borderId="0" xfId="0" applyFont="1" applyFill="1" applyAlignment="1" applyProtection="1">
      <alignment horizontal="center" vertical="center" wrapText="1"/>
    </xf>
    <xf numFmtId="0" fontId="44" fillId="0" borderId="0" xfId="0" applyFont="1" applyFill="1" applyProtection="1"/>
    <xf numFmtId="0" fontId="39" fillId="28" borderId="0" xfId="0" applyFont="1" applyFill="1" applyAlignment="1" applyProtection="1">
      <alignment horizontal="center" vertical="center"/>
    </xf>
    <xf numFmtId="0" fontId="39" fillId="28" borderId="0" xfId="0" applyFont="1" applyFill="1" applyAlignment="1" applyProtection="1">
      <alignment horizontal="center" vertical="center"/>
    </xf>
    <xf numFmtId="170" fontId="3" fillId="0" borderId="11" xfId="29" applyNumberFormat="1" applyFont="1" applyFill="1" applyBorder="1" applyAlignment="1" applyProtection="1">
      <alignment horizontal="center"/>
    </xf>
    <xf numFmtId="0" fontId="51" fillId="24" borderId="0" xfId="0" applyFont="1" applyFill="1" applyAlignment="1" applyProtection="1">
      <alignment horizontal="center" vertical="center"/>
    </xf>
    <xf numFmtId="0" fontId="29" fillId="0" borderId="0" xfId="0" applyFont="1" applyAlignment="1" applyProtection="1">
      <alignment horizontal="center"/>
    </xf>
    <xf numFmtId="0" fontId="41" fillId="30" borderId="0" xfId="0" applyFont="1" applyFill="1" applyAlignment="1" applyProtection="1">
      <alignment horizontal="center" vertical="center" wrapText="1"/>
    </xf>
    <xf numFmtId="0" fontId="39" fillId="28" borderId="0" xfId="0" applyFont="1" applyFill="1" applyAlignment="1" applyProtection="1">
      <alignment horizontal="center" vertical="center" wrapText="1"/>
    </xf>
    <xf numFmtId="44" fontId="29" fillId="24" borderId="0" xfId="46" applyFont="1" applyFill="1" applyAlignment="1" applyProtection="1"/>
    <xf numFmtId="167" fontId="29" fillId="26" borderId="0" xfId="46" applyNumberFormat="1" applyFont="1" applyFill="1" applyAlignment="1" applyProtection="1">
      <protection locked="0"/>
    </xf>
    <xf numFmtId="0" fontId="55" fillId="31" borderId="20" xfId="0" applyFont="1" applyFill="1" applyBorder="1" applyAlignment="1">
      <alignment horizontal="left" vertical="top" wrapText="1"/>
    </xf>
    <xf numFmtId="0" fontId="55" fillId="31" borderId="21" xfId="0" applyFont="1" applyFill="1" applyBorder="1" applyAlignment="1">
      <alignment horizontal="left" vertical="top" wrapText="1"/>
    </xf>
    <xf numFmtId="0" fontId="55" fillId="32" borderId="22" xfId="0" applyFont="1" applyFill="1" applyBorder="1" applyAlignment="1">
      <alignment horizontal="left" vertical="top" wrapText="1"/>
    </xf>
    <xf numFmtId="2" fontId="55" fillId="32" borderId="22" xfId="0" applyNumberFormat="1" applyFont="1" applyFill="1" applyBorder="1" applyAlignment="1">
      <alignment horizontal="right" vertical="top" wrapText="1"/>
    </xf>
    <xf numFmtId="3" fontId="55" fillId="32" borderId="22" xfId="0" applyNumberFormat="1" applyFont="1" applyFill="1" applyBorder="1" applyAlignment="1">
      <alignment horizontal="right" vertical="top" wrapText="1"/>
    </xf>
    <xf numFmtId="2" fontId="55" fillId="33" borderId="22" xfId="0" applyNumberFormat="1" applyFont="1" applyFill="1" applyBorder="1" applyAlignment="1">
      <alignment horizontal="right" vertical="top" wrapText="1"/>
    </xf>
    <xf numFmtId="2" fontId="55" fillId="33" borderId="23" xfId="0" applyNumberFormat="1" applyFont="1" applyFill="1" applyBorder="1" applyAlignment="1">
      <alignment horizontal="right" vertical="top" wrapText="1"/>
    </xf>
    <xf numFmtId="0" fontId="0" fillId="0" borderId="0" xfId="0" applyAlignment="1">
      <alignment horizontal="left" vertical="top" wrapText="1"/>
    </xf>
    <xf numFmtId="44" fontId="29" fillId="24" borderId="0" xfId="46" applyFont="1" applyFill="1" applyAlignment="1" applyProtection="1">
      <alignment horizontal="center"/>
    </xf>
    <xf numFmtId="0" fontId="29" fillId="0" borderId="0" xfId="0" applyFont="1" applyAlignment="1" applyProtection="1">
      <alignment horizontal="center"/>
    </xf>
    <xf numFmtId="0" fontId="39" fillId="28" borderId="0" xfId="0" applyFont="1" applyFill="1" applyAlignment="1" applyProtection="1">
      <alignment horizontal="center" vertical="center" wrapText="1"/>
    </xf>
    <xf numFmtId="0" fontId="0" fillId="35" borderId="18" xfId="0" applyFill="1" applyBorder="1" applyAlignment="1" applyProtection="1">
      <alignment horizontal="center"/>
      <protection locked="0"/>
    </xf>
    <xf numFmtId="169" fontId="0" fillId="34" borderId="18" xfId="0" applyNumberFormat="1" applyFill="1" applyBorder="1" applyProtection="1">
      <protection locked="0"/>
    </xf>
    <xf numFmtId="171" fontId="0" fillId="0" borderId="0" xfId="0" applyNumberFormat="1" applyProtection="1"/>
    <xf numFmtId="0" fontId="0" fillId="35" borderId="19" xfId="0" applyFill="1" applyBorder="1" applyAlignment="1" applyProtection="1">
      <alignment horizontal="center"/>
      <protection locked="0"/>
    </xf>
    <xf numFmtId="169" fontId="0" fillId="34" borderId="19" xfId="0" applyNumberFormat="1" applyFill="1" applyBorder="1" applyProtection="1">
      <protection locked="0"/>
    </xf>
    <xf numFmtId="44" fontId="29" fillId="24" borderId="0" xfId="46" applyFont="1" applyFill="1" applyAlignment="1" applyProtection="1">
      <alignment horizontal="center"/>
    </xf>
    <xf numFmtId="169" fontId="0" fillId="0" borderId="0" xfId="0" applyNumberFormat="1" applyAlignment="1" applyProtection="1">
      <alignment horizontal="center" vertical="center"/>
    </xf>
    <xf numFmtId="3" fontId="0" fillId="0" borderId="0" xfId="0" applyNumberFormat="1" applyAlignment="1" applyProtection="1">
      <alignment horizontal="center" vertical="center"/>
    </xf>
    <xf numFmtId="165" fontId="0" fillId="0" borderId="0" xfId="49" applyNumberFormat="1" applyFont="1" applyAlignment="1" applyProtection="1">
      <alignment horizontal="center" vertical="center"/>
    </xf>
    <xf numFmtId="169" fontId="29" fillId="36" borderId="17" xfId="45" applyNumberFormat="1" applyFont="1" applyFill="1" applyBorder="1" applyAlignment="1" applyProtection="1">
      <alignment horizontal="center" vertical="center" wrapText="1"/>
    </xf>
    <xf numFmtId="0" fontId="0" fillId="36" borderId="0" xfId="0" applyFill="1" applyAlignment="1" applyProtection="1">
      <alignment horizontal="center" vertical="center"/>
    </xf>
    <xf numFmtId="0" fontId="55" fillId="0" borderId="0" xfId="0" applyFont="1" applyAlignment="1">
      <alignment horizontal="left" vertical="top" wrapText="1"/>
    </xf>
    <xf numFmtId="166" fontId="29" fillId="26" borderId="0" xfId="46" applyNumberFormat="1" applyFont="1" applyFill="1" applyAlignment="1" applyProtection="1">
      <alignment horizontal="center"/>
      <protection locked="0"/>
    </xf>
    <xf numFmtId="166" fontId="29" fillId="26" borderId="0" xfId="46" applyNumberFormat="1" applyFont="1" applyFill="1" applyProtection="1">
      <protection locked="0"/>
    </xf>
    <xf numFmtId="171" fontId="0" fillId="26" borderId="0" xfId="0" applyNumberFormat="1" applyFill="1" applyProtection="1"/>
    <xf numFmtId="171" fontId="0" fillId="26" borderId="25" xfId="0" applyNumberFormat="1" applyFill="1" applyBorder="1" applyProtection="1"/>
    <xf numFmtId="171" fontId="0" fillId="26" borderId="26" xfId="0" applyNumberFormat="1" applyFill="1" applyBorder="1" applyProtection="1"/>
    <xf numFmtId="171" fontId="0" fillId="26" borderId="27" xfId="0" applyNumberFormat="1" applyFill="1" applyBorder="1" applyProtection="1"/>
    <xf numFmtId="169" fontId="25" fillId="36" borderId="0" xfId="0" applyNumberFormat="1" applyFont="1" applyFill="1" applyAlignment="1" applyProtection="1">
      <alignment horizontal="center" vertical="center"/>
    </xf>
    <xf numFmtId="169" fontId="0" fillId="36" borderId="18" xfId="0" applyNumberFormat="1" applyFill="1" applyBorder="1" applyProtection="1">
      <protection locked="0"/>
    </xf>
    <xf numFmtId="0" fontId="3" fillId="26" borderId="14" xfId="0" applyFont="1" applyFill="1" applyBorder="1" applyAlignment="1" applyProtection="1">
      <alignment vertical="center"/>
      <protection locked="0"/>
    </xf>
    <xf numFmtId="164" fontId="55" fillId="33" borderId="22" xfId="28" applyNumberFormat="1" applyFont="1" applyFill="1" applyBorder="1" applyAlignment="1">
      <alignment horizontal="right" vertical="top" wrapText="1"/>
    </xf>
    <xf numFmtId="164" fontId="55" fillId="33" borderId="23" xfId="28" applyNumberFormat="1" applyFont="1" applyFill="1" applyBorder="1" applyAlignment="1">
      <alignment horizontal="right" vertical="top" wrapText="1"/>
    </xf>
    <xf numFmtId="0" fontId="3" fillId="26" borderId="15" xfId="0" applyFont="1" applyFill="1" applyBorder="1" applyAlignment="1" applyProtection="1">
      <alignment horizontal="left" vertical="center"/>
      <protection locked="0"/>
    </xf>
    <xf numFmtId="0" fontId="3" fillId="26" borderId="16" xfId="0" applyFont="1" applyFill="1" applyBorder="1" applyAlignment="1" applyProtection="1">
      <alignment horizontal="left" vertical="center"/>
      <protection locked="0"/>
    </xf>
    <xf numFmtId="0" fontId="34" fillId="24" borderId="0" xfId="0" applyFont="1" applyFill="1" applyBorder="1" applyAlignment="1" applyProtection="1"/>
    <xf numFmtId="0" fontId="0" fillId="27" borderId="12" xfId="0" applyFill="1" applyBorder="1" applyAlignment="1" applyProtection="1">
      <alignment horizontal="left" vertical="center" wrapText="1"/>
      <protection locked="0"/>
    </xf>
    <xf numFmtId="0" fontId="0" fillId="27" borderId="13" xfId="0" applyFill="1" applyBorder="1" applyAlignment="1" applyProtection="1">
      <alignment horizontal="left" vertical="center" wrapText="1"/>
      <protection locked="0"/>
    </xf>
    <xf numFmtId="0" fontId="29" fillId="0" borderId="0" xfId="0" applyFont="1" applyAlignment="1" applyProtection="1">
      <alignment horizontal="left" vertical="center" wrapText="1"/>
    </xf>
    <xf numFmtId="44" fontId="29" fillId="26" borderId="0" xfId="46" applyFont="1" applyFill="1" applyAlignment="1" applyProtection="1">
      <alignment horizontal="right"/>
      <protection locked="0"/>
    </xf>
    <xf numFmtId="44" fontId="29" fillId="24" borderId="0" xfId="46" applyFont="1" applyFill="1" applyAlignment="1" applyProtection="1">
      <alignment horizontal="center"/>
    </xf>
    <xf numFmtId="0" fontId="51" fillId="24" borderId="0" xfId="0" applyFont="1" applyFill="1" applyAlignment="1" applyProtection="1">
      <alignment horizontal="center" vertical="center"/>
    </xf>
    <xf numFmtId="167" fontId="29" fillId="26" borderId="0" xfId="46" applyNumberFormat="1" applyFont="1" applyFill="1" applyAlignment="1" applyProtection="1">
      <alignment horizontal="center"/>
      <protection locked="0"/>
    </xf>
    <xf numFmtId="166" fontId="29" fillId="24" borderId="0" xfId="46" applyNumberFormat="1" applyFont="1" applyFill="1" applyAlignment="1" applyProtection="1">
      <alignment horizontal="center"/>
    </xf>
    <xf numFmtId="0" fontId="29" fillId="0" borderId="0" xfId="0" applyFont="1" applyAlignment="1" applyProtection="1">
      <alignment horizontal="center"/>
    </xf>
    <xf numFmtId="0" fontId="41" fillId="30" borderId="0" xfId="0" applyFont="1" applyFill="1" applyAlignment="1" applyProtection="1">
      <alignment horizontal="center" vertical="center" wrapText="1"/>
    </xf>
    <xf numFmtId="166" fontId="29" fillId="26" borderId="0" xfId="46" applyNumberFormat="1" applyFont="1" applyFill="1" applyAlignment="1" applyProtection="1">
      <alignment horizontal="right"/>
      <protection locked="0"/>
    </xf>
    <xf numFmtId="0" fontId="39" fillId="28" borderId="0" xfId="0" applyFont="1" applyFill="1" applyAlignment="1" applyProtection="1">
      <alignment horizontal="center" vertical="center" wrapText="1"/>
    </xf>
    <xf numFmtId="0" fontId="39" fillId="28" borderId="0" xfId="0" applyFont="1" applyFill="1" applyAlignment="1" applyProtection="1">
      <alignment horizontal="center" vertical="center"/>
    </xf>
    <xf numFmtId="0" fontId="29" fillId="24" borderId="0" xfId="0" applyFont="1" applyFill="1" applyBorder="1" applyAlignment="1" applyProtection="1">
      <alignment horizontal="center" wrapText="1"/>
    </xf>
    <xf numFmtId="0" fontId="40" fillId="0" borderId="0" xfId="0" applyFont="1" applyAlignment="1">
      <alignment horizontal="left" vertical="center" wrapText="1"/>
    </xf>
    <xf numFmtId="0" fontId="25" fillId="0" borderId="0" xfId="0" applyFont="1" applyAlignment="1">
      <alignment horizontal="left" vertical="center" wrapText="1"/>
    </xf>
    <xf numFmtId="0" fontId="53" fillId="0" borderId="0" xfId="0" applyFont="1" applyAlignment="1">
      <alignment horizontal="left" vertical="top" wrapText="1"/>
    </xf>
    <xf numFmtId="0" fontId="54" fillId="0" borderId="0" xfId="0" applyFont="1" applyAlignment="1">
      <alignment horizontal="left" vertical="top" wrapText="1"/>
    </xf>
  </cellXfs>
  <cellStyles count="50">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urrency" xfId="29" builtinId="4"/>
    <cellStyle name="Currency 2" xfId="46" xr:uid="{00000000-0005-0000-0000-00001D000000}"/>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36" builtinId="8"/>
    <cellStyle name="Input" xfId="37" builtinId="20" customBuiltin="1"/>
    <cellStyle name="Linked Cell" xfId="38" builtinId="24" customBuiltin="1"/>
    <cellStyle name="Neutral" xfId="39" builtinId="28" customBuiltin="1"/>
    <cellStyle name="Normal" xfId="0" builtinId="0"/>
    <cellStyle name="Normal 2" xfId="45" xr:uid="{00000000-0005-0000-0000-000029000000}"/>
    <cellStyle name="Normal 3" xfId="47" xr:uid="{00000000-0005-0000-0000-00002A000000}"/>
    <cellStyle name="Normal 3 2" xfId="48" xr:uid="{00000000-0005-0000-0000-00002B000000}"/>
    <cellStyle name="Note" xfId="40" builtinId="10" customBuiltin="1"/>
    <cellStyle name="Output" xfId="41" builtinId="21" customBuiltin="1"/>
    <cellStyle name="Percent" xfId="49" builtinId="5"/>
    <cellStyle name="Title" xfId="42" builtinId="15" customBuiltin="1"/>
    <cellStyle name="Total" xfId="43" builtinId="25" customBuiltin="1"/>
    <cellStyle name="Warning Text" xfId="44" builtinId="11" customBuiltin="1"/>
  </cellStyles>
  <dxfs count="3">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image" Target="../media/image2.wmf"/><Relationship Id="rId2" Type="http://schemas.openxmlformats.org/officeDocument/2006/relationships/image" Target="../media/image1.jpe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447675</xdr:colOff>
      <xdr:row>11</xdr:row>
      <xdr:rowOff>123825</xdr:rowOff>
    </xdr:from>
    <xdr:to>
      <xdr:col>11</xdr:col>
      <xdr:colOff>276225</xdr:colOff>
      <xdr:row>13</xdr:row>
      <xdr:rowOff>9525</xdr:rowOff>
    </xdr:to>
    <xdr:sp macro="" textlink="$AC$2">
      <xdr:nvSpPr>
        <xdr:cNvPr id="1037" name="Text Box 13">
          <a:extLst>
            <a:ext uri="{FF2B5EF4-FFF2-40B4-BE49-F238E27FC236}">
              <a16:creationId xmlns:a16="http://schemas.microsoft.com/office/drawing/2014/main" id="{00000000-0008-0000-0000-00000D040000}"/>
            </a:ext>
          </a:extLst>
        </xdr:cNvPr>
        <xdr:cNvSpPr txBox="1">
          <a:spLocks noChangeArrowheads="1" noTextEdit="1"/>
        </xdr:cNvSpPr>
      </xdr:nvSpPr>
      <xdr:spPr bwMode="auto">
        <a:xfrm>
          <a:off x="5934075" y="1905000"/>
          <a:ext cx="10477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0" bIns="0" anchor="t" upright="1"/>
        <a:lstStyle/>
        <a:p>
          <a:pPr algn="l" rtl="0">
            <a:defRPr sz="1000"/>
          </a:pPr>
          <a:fld id="{D53C0AAD-5608-4FD2-8267-5C09276FD61F}" type="TxLink">
            <a:rPr lang="en-CA" sz="1200" b="1" i="0" u="none" strike="noStrike" baseline="0">
              <a:solidFill>
                <a:srgbClr val="FFFFFF"/>
              </a:solidFill>
              <a:latin typeface="Book Antiqua"/>
            </a:rPr>
            <a:pPr algn="l" rtl="0">
              <a:defRPr sz="1000"/>
            </a:pPr>
            <a:t>v 1.0
</a:t>
          </a:fld>
          <a:endParaRPr lang="en-CA" sz="1200" b="1" i="0" u="none" strike="noStrike" baseline="0">
            <a:solidFill>
              <a:srgbClr val="FFFFFF"/>
            </a:solidFill>
            <a:latin typeface="Book Antiqua"/>
          </a:endParaRPr>
        </a:p>
      </xdr:txBody>
    </xdr:sp>
    <xdr:clientData/>
  </xdr:twoCellAnchor>
  <xdr:twoCellAnchor>
    <xdr:from>
      <xdr:col>15</xdr:col>
      <xdr:colOff>142875</xdr:colOff>
      <xdr:row>11</xdr:row>
      <xdr:rowOff>142875</xdr:rowOff>
    </xdr:from>
    <xdr:to>
      <xdr:col>16</xdr:col>
      <xdr:colOff>581025</xdr:colOff>
      <xdr:row>13</xdr:row>
      <xdr:rowOff>28575</xdr:rowOff>
    </xdr:to>
    <xdr:sp macro="" textlink="$AF$2">
      <xdr:nvSpPr>
        <xdr:cNvPr id="1039" name="Text Box 15">
          <a:extLst>
            <a:ext uri="{FF2B5EF4-FFF2-40B4-BE49-F238E27FC236}">
              <a16:creationId xmlns:a16="http://schemas.microsoft.com/office/drawing/2014/main" id="{00000000-0008-0000-0000-00000F040000}"/>
            </a:ext>
          </a:extLst>
        </xdr:cNvPr>
        <xdr:cNvSpPr txBox="1">
          <a:spLocks noChangeArrowheads="1" noTextEdit="1"/>
        </xdr:cNvSpPr>
      </xdr:nvSpPr>
      <xdr:spPr bwMode="auto">
        <a:xfrm>
          <a:off x="9286875" y="1924050"/>
          <a:ext cx="10477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0" bIns="0" anchor="t" upright="1"/>
        <a:lstStyle/>
        <a:p>
          <a:pPr algn="l" rtl="0">
            <a:defRPr sz="1000"/>
          </a:pPr>
          <a:fld id="{96F1C653-4D3F-4F04-8B04-6236CB6801DC}" type="TxLink">
            <a:rPr lang="en-CA" sz="1200" b="1" i="0" u="none" strike="noStrike" baseline="0">
              <a:solidFill>
                <a:srgbClr val="FFFFFF"/>
              </a:solidFill>
              <a:latin typeface="Book Antiqua"/>
            </a:rPr>
            <a:pPr algn="l" rtl="0">
              <a:defRPr sz="1000"/>
            </a:pPr>
            <a:t> </a:t>
          </a:fld>
          <a:endParaRPr lang="en-CA" sz="1200" b="1" i="0" u="none" strike="noStrike" baseline="0">
            <a:solidFill>
              <a:srgbClr val="FFFFFF"/>
            </a:solidFill>
            <a:latin typeface="Book Antiqua"/>
          </a:endParaRPr>
        </a:p>
      </xdr:txBody>
    </xdr:sp>
    <xdr:clientData/>
  </xdr:twoCellAnchor>
  <xdr:twoCellAnchor>
    <xdr:from>
      <xdr:col>15</xdr:col>
      <xdr:colOff>197783</xdr:colOff>
      <xdr:row>13</xdr:row>
      <xdr:rowOff>10645</xdr:rowOff>
    </xdr:from>
    <xdr:to>
      <xdr:col>17</xdr:col>
      <xdr:colOff>8404</xdr:colOff>
      <xdr:row>14</xdr:row>
      <xdr:rowOff>58270</xdr:rowOff>
    </xdr:to>
    <xdr:sp macro="" textlink="$AE$2">
      <xdr:nvSpPr>
        <xdr:cNvPr id="1040" name="Text Box 16">
          <a:extLst>
            <a:ext uri="{FF2B5EF4-FFF2-40B4-BE49-F238E27FC236}">
              <a16:creationId xmlns:a16="http://schemas.microsoft.com/office/drawing/2014/main" id="{00000000-0008-0000-0000-000010040000}"/>
            </a:ext>
          </a:extLst>
        </xdr:cNvPr>
        <xdr:cNvSpPr txBox="1">
          <a:spLocks noChangeArrowheads="1" noTextEdit="1"/>
        </xdr:cNvSpPr>
      </xdr:nvSpPr>
      <xdr:spPr bwMode="auto">
        <a:xfrm>
          <a:off x="14084112" y="2440080"/>
          <a:ext cx="1065680" cy="2538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0" bIns="0" anchor="t" upright="1"/>
        <a:lstStyle/>
        <a:p>
          <a:pPr algn="l" rtl="0">
            <a:defRPr sz="1000"/>
          </a:pPr>
          <a:fld id="{E99C592E-8602-4355-A1BD-C000791BFB10}" type="TxLink">
            <a:rPr lang="en-CA" sz="1200" b="1" i="0" u="none" strike="noStrike" baseline="0">
              <a:solidFill>
                <a:srgbClr val="FFFFFF"/>
              </a:solidFill>
              <a:latin typeface="Book Antiqua"/>
            </a:rPr>
            <a:pPr algn="l" rtl="0">
              <a:defRPr sz="1000"/>
            </a:pPr>
            <a:t> </a:t>
          </a:fld>
          <a:endParaRPr lang="en-CA" sz="1200" b="1" i="0" u="none" strike="noStrike" baseline="0">
            <a:solidFill>
              <a:srgbClr val="FFFFFF"/>
            </a:solidFill>
            <a:latin typeface="Book Antiqua"/>
          </a:endParaRPr>
        </a:p>
      </xdr:txBody>
    </xdr:sp>
    <xdr:clientData/>
  </xdr:twoCellAnchor>
  <xdr:twoCellAnchor>
    <xdr:from>
      <xdr:col>9</xdr:col>
      <xdr:colOff>447675</xdr:colOff>
      <xdr:row>13</xdr:row>
      <xdr:rowOff>38100</xdr:rowOff>
    </xdr:from>
    <xdr:to>
      <xdr:col>11</xdr:col>
      <xdr:colOff>276225</xdr:colOff>
      <xdr:row>14</xdr:row>
      <xdr:rowOff>85725</xdr:rowOff>
    </xdr:to>
    <xdr:sp macro="" textlink="$AD$2">
      <xdr:nvSpPr>
        <xdr:cNvPr id="1041" name="Text Box 17">
          <a:extLst>
            <a:ext uri="{FF2B5EF4-FFF2-40B4-BE49-F238E27FC236}">
              <a16:creationId xmlns:a16="http://schemas.microsoft.com/office/drawing/2014/main" id="{00000000-0008-0000-0000-000011040000}"/>
            </a:ext>
          </a:extLst>
        </xdr:cNvPr>
        <xdr:cNvSpPr txBox="1">
          <a:spLocks noChangeArrowheads="1" noTextEdit="1"/>
        </xdr:cNvSpPr>
      </xdr:nvSpPr>
      <xdr:spPr bwMode="auto">
        <a:xfrm>
          <a:off x="5934075" y="2143125"/>
          <a:ext cx="10477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fld id="{6308C6C9-DB12-451F-B33E-E00FCB7BFAEA}" type="TxLink">
            <a:rPr lang="en-CA"/>
            <a:pPr/>
            <a:t> </a:t>
          </a:fld>
          <a:endParaRPr lang="en-CA"/>
        </a:p>
      </xdr:txBody>
    </xdr:sp>
    <xdr:clientData/>
  </xdr:twoCellAnchor>
  <xdr:twoCellAnchor>
    <xdr:from>
      <xdr:col>0</xdr:col>
      <xdr:colOff>0</xdr:colOff>
      <xdr:row>29</xdr:row>
      <xdr:rowOff>57149</xdr:rowOff>
    </xdr:from>
    <xdr:to>
      <xdr:col>9</xdr:col>
      <xdr:colOff>333375</xdr:colOff>
      <xdr:row>36</xdr:row>
      <xdr:rowOff>180974</xdr:rowOff>
    </xdr:to>
    <xdr:sp macro="" textlink="">
      <xdr:nvSpPr>
        <xdr:cNvPr id="34" name="Text Box 50">
          <a:extLst>
            <a:ext uri="{FF2B5EF4-FFF2-40B4-BE49-F238E27FC236}">
              <a16:creationId xmlns:a16="http://schemas.microsoft.com/office/drawing/2014/main" id="{00000000-0008-0000-0000-000022000000}"/>
            </a:ext>
          </a:extLst>
        </xdr:cNvPr>
        <xdr:cNvSpPr txBox="1">
          <a:spLocks noChangeArrowheads="1"/>
        </xdr:cNvSpPr>
      </xdr:nvSpPr>
      <xdr:spPr bwMode="auto">
        <a:xfrm>
          <a:off x="0" y="6248399"/>
          <a:ext cx="9267825" cy="1533525"/>
        </a:xfrm>
        <a:prstGeom prst="rect">
          <a:avLst/>
        </a:prstGeom>
        <a:noFill/>
        <a:ln>
          <a:noFill/>
        </a:ln>
        <a:effectLst>
          <a:softEdge rad="31750"/>
        </a:effectLst>
      </xdr:spPr>
      <xdr:txBody>
        <a:bodyPr vertOverflow="clip" wrap="square" lIns="27432" tIns="22860" rIns="0" bIns="0" anchor="t" upright="1"/>
        <a:lstStyle/>
        <a:p>
          <a:pPr algn="l" rtl="0">
            <a:defRPr sz="1000"/>
          </a:pPr>
          <a:r>
            <a:rPr lang="en-CA" sz="10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COS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10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10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1000" b="1" i="1" u="none" strike="noStrike" baseline="0">
            <a:solidFill>
              <a:srgbClr val="000000"/>
            </a:solidFill>
            <a:latin typeface="Arial" pitchFamily="34" charset="0"/>
            <a:cs typeface="Arial" pitchFamily="34" charset="0"/>
          </a:endParaRPr>
        </a:p>
      </xdr:txBody>
    </xdr:sp>
    <xdr:clientData/>
  </xdr:twoCellAnchor>
  <xdr:twoCellAnchor>
    <xdr:from>
      <xdr:col>0</xdr:col>
      <xdr:colOff>-1</xdr:colOff>
      <xdr:row>0</xdr:row>
      <xdr:rowOff>28575</xdr:rowOff>
    </xdr:from>
    <xdr:to>
      <xdr:col>7</xdr:col>
      <xdr:colOff>237294</xdr:colOff>
      <xdr:row>9</xdr:row>
      <xdr:rowOff>29816</xdr:rowOff>
    </xdr:to>
    <xdr:grpSp>
      <xdr:nvGrpSpPr>
        <xdr:cNvPr id="4" name="Group 3">
          <a:extLst>
            <a:ext uri="{FF2B5EF4-FFF2-40B4-BE49-F238E27FC236}">
              <a16:creationId xmlns:a16="http://schemas.microsoft.com/office/drawing/2014/main" id="{00000000-0008-0000-0000-000004000000}"/>
            </a:ext>
          </a:extLst>
        </xdr:cNvPr>
        <xdr:cNvGrpSpPr/>
      </xdr:nvGrpSpPr>
      <xdr:grpSpPr>
        <a:xfrm>
          <a:off x="-1" y="28575"/>
          <a:ext cx="9098266" cy="2178384"/>
          <a:chOff x="7801015" y="4257675"/>
          <a:chExt cx="8857415" cy="1915766"/>
        </a:xfrm>
      </xdr:grpSpPr>
      <xdr:pic>
        <xdr:nvPicPr>
          <xdr:cNvPr id="18" name="Picture 17">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801015" y="4257675"/>
            <a:ext cx="8857415" cy="1915766"/>
          </a:xfrm>
          <a:prstGeom prst="rect">
            <a:avLst/>
          </a:prstGeom>
          <a:ln>
            <a:noFill/>
          </a:ln>
          <a:effectLst>
            <a:softEdge rad="112500"/>
          </a:effectLst>
        </xdr:spPr>
      </xdr:pic>
      <xdr:sp macro="" textlink="$AC$2">
        <xdr:nvSpPr>
          <xdr:cNvPr id="2" name="TextBox 1">
            <a:extLst>
              <a:ext uri="{FF2B5EF4-FFF2-40B4-BE49-F238E27FC236}">
                <a16:creationId xmlns:a16="http://schemas.microsoft.com/office/drawing/2014/main" id="{00000000-0008-0000-0000-000002000000}"/>
              </a:ext>
            </a:extLst>
          </xdr:cNvPr>
          <xdr:cNvSpPr txBox="1"/>
        </xdr:nvSpPr>
        <xdr:spPr>
          <a:xfrm>
            <a:off x="15840066" y="4438650"/>
            <a:ext cx="54014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fld id="{33E85EEF-DD87-4B9A-A504-157995BC64C1}" type="TxLink">
              <a:rPr lang="en-US" sz="1400" b="0" i="0" u="none" strike="noStrike">
                <a:solidFill>
                  <a:srgbClr val="000000"/>
                </a:solidFill>
                <a:latin typeface="Arial"/>
                <a:cs typeface="Arial"/>
              </a:rPr>
              <a:pPr/>
              <a:t>v 1.0
</a:t>
            </a:fld>
            <a:endParaRPr lang="en-CA" sz="2400" b="1"/>
          </a:p>
        </xdr:txBody>
      </xdr:sp>
      <xdr:sp macro="" textlink="$AC$1">
        <xdr:nvSpPr>
          <xdr:cNvPr id="19" name="Rectangle 18">
            <a:extLst>
              <a:ext uri="{FF2B5EF4-FFF2-40B4-BE49-F238E27FC236}">
                <a16:creationId xmlns:a16="http://schemas.microsoft.com/office/drawing/2014/main" id="{00000000-0008-0000-0000-000013000000}"/>
              </a:ext>
            </a:extLst>
          </xdr:cNvPr>
          <xdr:cNvSpPr/>
        </xdr:nvSpPr>
        <xdr:spPr>
          <a:xfrm>
            <a:off x="7985806" y="4702062"/>
            <a:ext cx="8566565" cy="115581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t>2023 RTSR Workform for </a:t>
            </a:r>
          </a:p>
          <a:p>
            <a:pPr algn="ctr" rtl="0"/>
            <a:r>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t>Electricity Distributors</a:t>
            </a:r>
            <a:endParaRPr lang="en-CA" sz="9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sp macro="" textlink="">
        <xdr:nvSpPr>
          <xdr:cNvPr id="21" name="Rectangle 20">
            <a:extLst>
              <a:ext uri="{FF2B5EF4-FFF2-40B4-BE49-F238E27FC236}">
                <a16:creationId xmlns:a16="http://schemas.microsoft.com/office/drawing/2014/main" id="{00000000-0008-0000-0000-000015000000}"/>
              </a:ext>
            </a:extLst>
          </xdr:cNvPr>
          <xdr:cNvSpPr/>
        </xdr:nvSpPr>
        <xdr:spPr>
          <a:xfrm>
            <a:off x="8394964" y="4415895"/>
            <a:ext cx="2583212"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pic>
        <xdr:nvPicPr>
          <xdr:cNvPr id="20" name="Picture 19">
            <a:extLst>
              <a:ext uri="{FF2B5EF4-FFF2-40B4-BE49-F238E27FC236}">
                <a16:creationId xmlns:a16="http://schemas.microsoft.com/office/drawing/2014/main" id="{00000000-0008-0000-0000-00001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8044899" y="443662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323020</xdr:colOff>
      <xdr:row>11</xdr:row>
      <xdr:rowOff>134591</xdr:rowOff>
    </xdr:to>
    <xdr:pic>
      <xdr:nvPicPr>
        <xdr:cNvPr id="14" name="Picture 13">
          <a:extLst>
            <a:ext uri="{FF2B5EF4-FFF2-40B4-BE49-F238E27FC236}">
              <a16:creationId xmlns:a16="http://schemas.microsoft.com/office/drawing/2014/main" id="{00000000-0008-0000-0300-00000E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915766"/>
        </a:xfrm>
        <a:prstGeom prst="rect">
          <a:avLst/>
        </a:prstGeom>
        <a:ln>
          <a:noFill/>
        </a:ln>
        <a:effectLst>
          <a:softEdge rad="112500"/>
        </a:effectLst>
      </xdr:spPr>
    </xdr:pic>
    <xdr:clientData/>
  </xdr:twoCellAnchor>
  <xdr:twoCellAnchor>
    <xdr:from>
      <xdr:col>13</xdr:col>
      <xdr:colOff>66675</xdr:colOff>
      <xdr:row>1</xdr:row>
      <xdr:rowOff>19050</xdr:rowOff>
    </xdr:from>
    <xdr:to>
      <xdr:col>13</xdr:col>
      <xdr:colOff>606823</xdr:colOff>
      <xdr:row>3</xdr:row>
      <xdr:rowOff>6696</xdr:rowOff>
    </xdr:to>
    <xdr:sp macro="" textlink="'1. Info'!$AC$2">
      <xdr:nvSpPr>
        <xdr:cNvPr id="15" name="TextBox 14">
          <a:extLst>
            <a:ext uri="{FF2B5EF4-FFF2-40B4-BE49-F238E27FC236}">
              <a16:creationId xmlns:a16="http://schemas.microsoft.com/office/drawing/2014/main" id="{00000000-0008-0000-0300-00000F000000}"/>
            </a:ext>
          </a:extLst>
        </xdr:cNvPr>
        <xdr:cNvSpPr txBox="1"/>
      </xdr:nvSpPr>
      <xdr:spPr>
        <a:xfrm>
          <a:off x="7991475" y="180975"/>
          <a:ext cx="54014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fld id="{B1234A42-87C3-40EF-965C-3F7C162A5AFC}" type="TxLink">
            <a:rPr lang="en-US" sz="1000" b="0" i="0" u="none" strike="noStrike">
              <a:solidFill>
                <a:srgbClr val="000000"/>
              </a:solidFill>
              <a:latin typeface="Arial"/>
              <a:cs typeface="Arial"/>
            </a:rPr>
            <a:pPr/>
            <a:t>v 1.0
</a:t>
          </a:fld>
          <a:endParaRPr lang="en-CA" sz="1400" b="1"/>
        </a:p>
      </xdr:txBody>
    </xdr:sp>
    <xdr:clientData/>
  </xdr:twoCellAnchor>
  <xdr:twoCellAnchor>
    <xdr:from>
      <xdr:col>0</xdr:col>
      <xdr:colOff>137211</xdr:colOff>
      <xdr:row>2</xdr:row>
      <xdr:rowOff>120536</xdr:rowOff>
    </xdr:from>
    <xdr:to>
      <xdr:col>14</xdr:col>
      <xdr:colOff>169381</xdr:colOff>
      <xdr:row>9</xdr:row>
      <xdr:rowOff>142875</xdr:rowOff>
    </xdr:to>
    <xdr:sp macro="" textlink="'1. Info'!$AC$1">
      <xdr:nvSpPr>
        <xdr:cNvPr id="16" name="Rectangle 15">
          <a:extLst>
            <a:ext uri="{FF2B5EF4-FFF2-40B4-BE49-F238E27FC236}">
              <a16:creationId xmlns:a16="http://schemas.microsoft.com/office/drawing/2014/main" id="{00000000-0008-0000-0300-000010000000}"/>
            </a:ext>
          </a:extLst>
        </xdr:cNvPr>
        <xdr:cNvSpPr/>
      </xdr:nvSpPr>
      <xdr:spPr>
        <a:xfrm>
          <a:off x="137211" y="444386"/>
          <a:ext cx="8566570" cy="115581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t>2023 RTSR Workform</a:t>
          </a:r>
        </a:p>
        <a:p>
          <a:pPr algn="ctr" rtl="0"/>
          <a:r>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t>for Electricity Distributors</a:t>
          </a:r>
          <a:endParaRPr lang="en-CA" sz="40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546371</xdr:colOff>
      <xdr:row>0</xdr:row>
      <xdr:rowOff>158221</xdr:rowOff>
    </xdr:from>
    <xdr:to>
      <xdr:col>5</xdr:col>
      <xdr:colOff>81585</xdr:colOff>
      <xdr:row>3</xdr:row>
      <xdr:rowOff>8696</xdr:rowOff>
    </xdr:to>
    <xdr:sp macro="" textlink="">
      <xdr:nvSpPr>
        <xdr:cNvPr id="17" name="Rectangle 16">
          <a:extLst>
            <a:ext uri="{FF2B5EF4-FFF2-40B4-BE49-F238E27FC236}">
              <a16:creationId xmlns:a16="http://schemas.microsoft.com/office/drawing/2014/main" id="{00000000-0008-0000-0300-000011000000}"/>
            </a:ext>
          </a:extLst>
        </xdr:cNvPr>
        <xdr:cNvSpPr/>
      </xdr:nvSpPr>
      <xdr:spPr>
        <a:xfrm>
          <a:off x="546371" y="1582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196299</xdr:colOff>
      <xdr:row>1</xdr:row>
      <xdr:rowOff>17025</xdr:rowOff>
    </xdr:from>
    <xdr:to>
      <xdr:col>0</xdr:col>
      <xdr:colOff>585581</xdr:colOff>
      <xdr:row>3</xdr:row>
      <xdr:rowOff>71320</xdr:rowOff>
    </xdr:to>
    <xdr:pic>
      <xdr:nvPicPr>
        <xdr:cNvPr id="18" name="Picture 17">
          <a:extLst>
            <a:ext uri="{FF2B5EF4-FFF2-40B4-BE49-F238E27FC236}">
              <a16:creationId xmlns:a16="http://schemas.microsoft.com/office/drawing/2014/main" id="{00000000-0008-0000-0300-00001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96299" y="178950"/>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0</xdr:colOff>
      <xdr:row>11</xdr:row>
      <xdr:rowOff>134591</xdr:rowOff>
    </xdr:to>
    <xdr:grpSp>
      <xdr:nvGrpSpPr>
        <xdr:cNvPr id="6" name="Group 5">
          <a:extLst>
            <a:ext uri="{FF2B5EF4-FFF2-40B4-BE49-F238E27FC236}">
              <a16:creationId xmlns:a16="http://schemas.microsoft.com/office/drawing/2014/main" id="{00000000-0008-0000-0400-000006000000}"/>
            </a:ext>
          </a:extLst>
        </xdr:cNvPr>
        <xdr:cNvGrpSpPr/>
      </xdr:nvGrpSpPr>
      <xdr:grpSpPr>
        <a:xfrm>
          <a:off x="0" y="0"/>
          <a:ext cx="16192500" cy="1950691"/>
          <a:chOff x="7848600" y="4257675"/>
          <a:chExt cx="8857420" cy="1915766"/>
        </a:xfrm>
      </xdr:grpSpPr>
      <xdr:pic>
        <xdr:nvPicPr>
          <xdr:cNvPr id="7" name="Picture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848600" y="4257675"/>
            <a:ext cx="8857420" cy="1915766"/>
          </a:xfrm>
          <a:prstGeom prst="rect">
            <a:avLst/>
          </a:prstGeom>
          <a:ln>
            <a:noFill/>
          </a:ln>
          <a:effectLst>
            <a:softEdge rad="112500"/>
          </a:effectLst>
        </xdr:spPr>
      </xdr:pic>
      <xdr:sp macro="" textlink="'1. Info'!$AC$2">
        <xdr:nvSpPr>
          <xdr:cNvPr id="8" name="TextBox 7">
            <a:extLst>
              <a:ext uri="{FF2B5EF4-FFF2-40B4-BE49-F238E27FC236}">
                <a16:creationId xmlns:a16="http://schemas.microsoft.com/office/drawing/2014/main" id="{00000000-0008-0000-0400-000008000000}"/>
              </a:ext>
            </a:extLst>
          </xdr:cNvPr>
          <xdr:cNvSpPr txBox="1"/>
        </xdr:nvSpPr>
        <xdr:spPr>
          <a:xfrm>
            <a:off x="15840075" y="4438650"/>
            <a:ext cx="54014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fld id="{C4D8DAE3-6BED-4B35-9C51-F418E608A5D5}" type="TxLink">
              <a:rPr lang="en-US" sz="1400" b="0" i="0" u="none" strike="noStrike">
                <a:solidFill>
                  <a:srgbClr val="000000"/>
                </a:solidFill>
                <a:latin typeface="Arial"/>
                <a:cs typeface="Arial"/>
              </a:rPr>
              <a:pPr/>
              <a:t>v 1.0
</a:t>
            </a:fld>
            <a:endParaRPr lang="en-CA" sz="1400" b="1"/>
          </a:p>
        </xdr:txBody>
      </xdr:sp>
      <xdr:sp macro="" textlink="'1. Info'!$AC$1">
        <xdr:nvSpPr>
          <xdr:cNvPr id="9" name="Rectangle 8">
            <a:extLst>
              <a:ext uri="{FF2B5EF4-FFF2-40B4-BE49-F238E27FC236}">
                <a16:creationId xmlns:a16="http://schemas.microsoft.com/office/drawing/2014/main" id="{00000000-0008-0000-0400-000009000000}"/>
              </a:ext>
            </a:extLst>
          </xdr:cNvPr>
          <xdr:cNvSpPr/>
        </xdr:nvSpPr>
        <xdr:spPr>
          <a:xfrm>
            <a:off x="7985811" y="4702061"/>
            <a:ext cx="8566570" cy="115581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t>2023 RTSR Workform</a:t>
            </a:r>
          </a:p>
          <a:p>
            <a:pPr algn="ctr" rtl="0"/>
            <a:r>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t>for Electricity Distributors</a:t>
            </a:r>
            <a:endParaRPr lang="en-CA" sz="40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sp macro="" textlink="">
        <xdr:nvSpPr>
          <xdr:cNvPr id="10" name="Rectangle 9">
            <a:extLst>
              <a:ext uri="{FF2B5EF4-FFF2-40B4-BE49-F238E27FC236}">
                <a16:creationId xmlns:a16="http://schemas.microsoft.com/office/drawing/2014/main" id="{00000000-0008-0000-0400-00000A000000}"/>
              </a:ext>
            </a:extLst>
          </xdr:cNvPr>
          <xdr:cNvSpPr/>
        </xdr:nvSpPr>
        <xdr:spPr>
          <a:xfrm>
            <a:off x="8394971" y="4415896"/>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pic>
        <xdr:nvPicPr>
          <xdr:cNvPr id="11" name="Picture 10">
            <a:extLst>
              <a:ext uri="{FF2B5EF4-FFF2-40B4-BE49-F238E27FC236}">
                <a16:creationId xmlns:a16="http://schemas.microsoft.com/office/drawing/2014/main" id="{00000000-0008-0000-0400-00000B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8044899" y="443662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31749</xdr:colOff>
      <xdr:row>0</xdr:row>
      <xdr:rowOff>31750</xdr:rowOff>
    </xdr:from>
    <xdr:to>
      <xdr:col>11</xdr:col>
      <xdr:colOff>444499</xdr:colOff>
      <xdr:row>12</xdr:row>
      <xdr:rowOff>42516</xdr:rowOff>
    </xdr:to>
    <xdr:grpSp>
      <xdr:nvGrpSpPr>
        <xdr:cNvPr id="6" name="Group 5">
          <a:extLst>
            <a:ext uri="{FF2B5EF4-FFF2-40B4-BE49-F238E27FC236}">
              <a16:creationId xmlns:a16="http://schemas.microsoft.com/office/drawing/2014/main" id="{00000000-0008-0000-0500-000006000000}"/>
            </a:ext>
          </a:extLst>
        </xdr:cNvPr>
        <xdr:cNvGrpSpPr/>
      </xdr:nvGrpSpPr>
      <xdr:grpSpPr>
        <a:xfrm>
          <a:off x="31749" y="31750"/>
          <a:ext cx="11258550" cy="1991966"/>
          <a:chOff x="7848600" y="4289425"/>
          <a:chExt cx="8857420" cy="1915766"/>
        </a:xfrm>
      </xdr:grpSpPr>
      <xdr:pic>
        <xdr:nvPicPr>
          <xdr:cNvPr id="7" name="Picture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848600" y="4289425"/>
            <a:ext cx="8857420" cy="1915766"/>
          </a:xfrm>
          <a:prstGeom prst="rect">
            <a:avLst/>
          </a:prstGeom>
          <a:ln>
            <a:noFill/>
          </a:ln>
          <a:effectLst>
            <a:softEdge rad="112500"/>
          </a:effectLst>
        </xdr:spPr>
      </xdr:pic>
      <xdr:sp macro="" textlink="'1. Info'!$AC$2">
        <xdr:nvSpPr>
          <xdr:cNvPr id="8" name="TextBox 7">
            <a:extLst>
              <a:ext uri="{FF2B5EF4-FFF2-40B4-BE49-F238E27FC236}">
                <a16:creationId xmlns:a16="http://schemas.microsoft.com/office/drawing/2014/main" id="{00000000-0008-0000-0500-000008000000}"/>
              </a:ext>
            </a:extLst>
          </xdr:cNvPr>
          <xdr:cNvSpPr txBox="1"/>
        </xdr:nvSpPr>
        <xdr:spPr>
          <a:xfrm>
            <a:off x="15840075" y="4470400"/>
            <a:ext cx="54014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fld id="{7E8F44E4-E7BB-4379-A456-A77BD2887274}" type="TxLink">
              <a:rPr lang="en-US" sz="1400" b="0" i="0" u="none" strike="noStrike">
                <a:solidFill>
                  <a:srgbClr val="000000"/>
                </a:solidFill>
                <a:latin typeface="Arial"/>
                <a:cs typeface="Arial"/>
              </a:rPr>
              <a:pPr/>
              <a:t>v 1.0
</a:t>
            </a:fld>
            <a:endParaRPr lang="en-CA" sz="1400" b="1"/>
          </a:p>
        </xdr:txBody>
      </xdr:sp>
      <xdr:sp macro="" textlink="'1. Info'!$AC$1">
        <xdr:nvSpPr>
          <xdr:cNvPr id="9" name="Rectangle 8">
            <a:extLst>
              <a:ext uri="{FF2B5EF4-FFF2-40B4-BE49-F238E27FC236}">
                <a16:creationId xmlns:a16="http://schemas.microsoft.com/office/drawing/2014/main" id="{00000000-0008-0000-0500-000009000000}"/>
              </a:ext>
            </a:extLst>
          </xdr:cNvPr>
          <xdr:cNvSpPr/>
        </xdr:nvSpPr>
        <xdr:spPr>
          <a:xfrm>
            <a:off x="7985811" y="4733811"/>
            <a:ext cx="8566570" cy="115581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t>2023 RTSR Workform</a:t>
            </a:r>
          </a:p>
          <a:p>
            <a:pPr algn="ctr" rtl="0"/>
            <a:r>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t>for Electricity Distributors</a:t>
            </a:r>
            <a:endParaRPr lang="en-CA" sz="40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sp macro="" textlink="">
        <xdr:nvSpPr>
          <xdr:cNvPr id="10" name="Rectangle 9">
            <a:extLst>
              <a:ext uri="{FF2B5EF4-FFF2-40B4-BE49-F238E27FC236}">
                <a16:creationId xmlns:a16="http://schemas.microsoft.com/office/drawing/2014/main" id="{00000000-0008-0000-0500-00000A000000}"/>
              </a:ext>
            </a:extLst>
          </xdr:cNvPr>
          <xdr:cNvSpPr/>
        </xdr:nvSpPr>
        <xdr:spPr>
          <a:xfrm>
            <a:off x="8394971" y="4447646"/>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pic>
        <xdr:nvPicPr>
          <xdr:cNvPr id="11" name="Picture 10">
            <a:extLst>
              <a:ext uri="{FF2B5EF4-FFF2-40B4-BE49-F238E27FC236}">
                <a16:creationId xmlns:a16="http://schemas.microsoft.com/office/drawing/2014/main" id="{00000000-0008-0000-0500-00000B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8044899" y="443662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16</xdr:row>
      <xdr:rowOff>75911</xdr:rowOff>
    </xdr:from>
    <xdr:to>
      <xdr:col>13</xdr:col>
      <xdr:colOff>881119</xdr:colOff>
      <xdr:row>19</xdr:row>
      <xdr:rowOff>160020</xdr:rowOff>
    </xdr:to>
    <xdr:grpSp>
      <xdr:nvGrpSpPr>
        <xdr:cNvPr id="8252" name="Group 60">
          <a:extLst>
            <a:ext uri="{FF2B5EF4-FFF2-40B4-BE49-F238E27FC236}">
              <a16:creationId xmlns:a16="http://schemas.microsoft.com/office/drawing/2014/main" id="{00000000-0008-0000-0600-00003C200000}"/>
            </a:ext>
          </a:extLst>
        </xdr:cNvPr>
        <xdr:cNvGrpSpPr>
          <a:grpSpLocks/>
        </xdr:cNvGrpSpPr>
      </xdr:nvGrpSpPr>
      <xdr:grpSpPr bwMode="auto">
        <a:xfrm>
          <a:off x="0" y="2717511"/>
          <a:ext cx="11244319" cy="846109"/>
          <a:chOff x="105" y="280"/>
          <a:chExt cx="972" cy="51"/>
        </a:xfrm>
      </xdr:grpSpPr>
      <xdr:pic>
        <xdr:nvPicPr>
          <xdr:cNvPr id="8250" name="Picture 58">
            <a:extLst>
              <a:ext uri="{FF2B5EF4-FFF2-40B4-BE49-F238E27FC236}">
                <a16:creationId xmlns:a16="http://schemas.microsoft.com/office/drawing/2014/main" id="{00000000-0008-0000-0600-00003A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5937" t="68555" r="12968" b="23633"/>
          <a:stretch>
            <a:fillRect/>
          </a:stretch>
        </xdr:blipFill>
        <xdr:spPr bwMode="auto">
          <a:xfrm>
            <a:off x="105" y="280"/>
            <a:ext cx="972" cy="51"/>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8251" name="Text Box 59">
            <a:extLst>
              <a:ext uri="{FF2B5EF4-FFF2-40B4-BE49-F238E27FC236}">
                <a16:creationId xmlns:a16="http://schemas.microsoft.com/office/drawing/2014/main" id="{00000000-0008-0000-0600-00003B200000}"/>
              </a:ext>
            </a:extLst>
          </xdr:cNvPr>
          <xdr:cNvSpPr txBox="1">
            <a:spLocks noChangeArrowheads="1"/>
          </xdr:cNvSpPr>
        </xdr:nvSpPr>
        <xdr:spPr bwMode="auto">
          <a:xfrm>
            <a:off x="112" y="280"/>
            <a:ext cx="958" cy="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CA" sz="1000" b="1" i="0" u="none" strike="noStrike" baseline="0">
                <a:solidFill>
                  <a:srgbClr val="000000"/>
                </a:solidFill>
                <a:latin typeface="Arial"/>
                <a:cs typeface="Arial"/>
              </a:rPr>
              <a:t>In the green shaded cells, enter billing detail for wholesale transmission for the same reporting period as the billing determinants on Sheet "3. RRR Data". For Hydro One Sub-transmission Rates, if you are charged a combined Line and Transformation Connection rate, please ensure that both the Line Connection and Transformation Connection columns are completed. If any of the Hydro One Sub-transmission rates (column E, I and M) are highlighted in red, please double check the billing data entered in "Units Billed" and "Amount" columns. The highlighted rates do not match the Hydro One Sub-transmission rates approved for that time period. If data has been entered correctly, please provide explanation for the discrepancies in rates.</a:t>
            </a:r>
          </a:p>
        </xdr:txBody>
      </xdr:sp>
    </xdr:grpSp>
    <xdr:clientData/>
  </xdr:twoCellAnchor>
  <xdr:twoCellAnchor>
    <xdr:from>
      <xdr:col>0</xdr:col>
      <xdr:colOff>0</xdr:colOff>
      <xdr:row>0</xdr:row>
      <xdr:rowOff>0</xdr:rowOff>
    </xdr:from>
    <xdr:to>
      <xdr:col>12</xdr:col>
      <xdr:colOff>122995</xdr:colOff>
      <xdr:row>11</xdr:row>
      <xdr:rowOff>134591</xdr:rowOff>
    </xdr:to>
    <xdr:pic>
      <xdr:nvPicPr>
        <xdr:cNvPr id="10" name="Picture 9">
          <a:extLst>
            <a:ext uri="{FF2B5EF4-FFF2-40B4-BE49-F238E27FC236}">
              <a16:creationId xmlns:a16="http://schemas.microsoft.com/office/drawing/2014/main" id="{00000000-0008-0000-0600-00000A000000}"/>
            </a:ext>
          </a:extLst>
        </xdr:cNvPr>
        <xdr:cNvPicPr>
          <a:picLocks noChangeAspect="1"/>
        </xdr:cNvPicPr>
      </xdr:nvPicPr>
      <xdr:blipFill>
        <a:blip xmlns:r="http://schemas.openxmlformats.org/officeDocument/2006/relationships" r:embed="rId2"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915766"/>
        </a:xfrm>
        <a:prstGeom prst="rect">
          <a:avLst/>
        </a:prstGeom>
        <a:ln>
          <a:noFill/>
        </a:ln>
        <a:effectLst>
          <a:softEdge rad="112500"/>
        </a:effectLst>
      </xdr:spPr>
    </xdr:pic>
    <xdr:clientData/>
  </xdr:twoCellAnchor>
  <xdr:twoCellAnchor>
    <xdr:from>
      <xdr:col>11</xdr:col>
      <xdr:colOff>142875</xdr:colOff>
      <xdr:row>1</xdr:row>
      <xdr:rowOff>19050</xdr:rowOff>
    </xdr:from>
    <xdr:to>
      <xdr:col>11</xdr:col>
      <xdr:colOff>683023</xdr:colOff>
      <xdr:row>3</xdr:row>
      <xdr:rowOff>6696</xdr:rowOff>
    </xdr:to>
    <xdr:sp macro="" textlink="'1. Info'!$AC$2">
      <xdr:nvSpPr>
        <xdr:cNvPr id="11" name="TextBox 10">
          <a:extLst>
            <a:ext uri="{FF2B5EF4-FFF2-40B4-BE49-F238E27FC236}">
              <a16:creationId xmlns:a16="http://schemas.microsoft.com/office/drawing/2014/main" id="{00000000-0008-0000-0600-00000B000000}"/>
            </a:ext>
          </a:extLst>
        </xdr:cNvPr>
        <xdr:cNvSpPr txBox="1"/>
      </xdr:nvSpPr>
      <xdr:spPr>
        <a:xfrm>
          <a:off x="7991475" y="180975"/>
          <a:ext cx="54014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fld id="{0CF248D1-D93E-421C-A40A-D286AB6CBEE3}" type="TxLink">
            <a:rPr lang="en-US" sz="1400" b="0" i="0" u="none" strike="noStrike">
              <a:solidFill>
                <a:srgbClr val="000000"/>
              </a:solidFill>
              <a:latin typeface="Arial"/>
              <a:cs typeface="Arial"/>
            </a:rPr>
            <a:pPr/>
            <a:t>v 1.0
</a:t>
          </a:fld>
          <a:endParaRPr lang="en-CA" sz="1400" b="1"/>
        </a:p>
      </xdr:txBody>
    </xdr:sp>
    <xdr:clientData/>
  </xdr:twoCellAnchor>
  <xdr:twoCellAnchor>
    <xdr:from>
      <xdr:col>1</xdr:col>
      <xdr:colOff>137211</xdr:colOff>
      <xdr:row>2</xdr:row>
      <xdr:rowOff>120536</xdr:rowOff>
    </xdr:from>
    <xdr:to>
      <xdr:col>11</xdr:col>
      <xdr:colOff>855181</xdr:colOff>
      <xdr:row>9</xdr:row>
      <xdr:rowOff>142875</xdr:rowOff>
    </xdr:to>
    <xdr:sp macro="" textlink="'1. Info'!$AC$1">
      <xdr:nvSpPr>
        <xdr:cNvPr id="12" name="Rectangle 11">
          <a:extLst>
            <a:ext uri="{FF2B5EF4-FFF2-40B4-BE49-F238E27FC236}">
              <a16:creationId xmlns:a16="http://schemas.microsoft.com/office/drawing/2014/main" id="{00000000-0008-0000-0600-00000C000000}"/>
            </a:ext>
          </a:extLst>
        </xdr:cNvPr>
        <xdr:cNvSpPr/>
      </xdr:nvSpPr>
      <xdr:spPr>
        <a:xfrm>
          <a:off x="137211" y="444386"/>
          <a:ext cx="8566570" cy="115581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t>2023 RTSR Workform</a:t>
          </a:r>
        </a:p>
        <a:p>
          <a:pPr algn="ctr" rtl="0"/>
          <a:r>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t>for Electricity Distributors</a:t>
          </a:r>
        </a:p>
        <a:p>
          <a:pPr algn="ctr" rtl="0"/>
          <a:endParaRPr lang="en-CA" sz="40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546371</xdr:colOff>
      <xdr:row>0</xdr:row>
      <xdr:rowOff>158221</xdr:rowOff>
    </xdr:from>
    <xdr:to>
      <xdr:col>3</xdr:col>
      <xdr:colOff>862635</xdr:colOff>
      <xdr:row>3</xdr:row>
      <xdr:rowOff>8696</xdr:rowOff>
    </xdr:to>
    <xdr:sp macro="" textlink="">
      <xdr:nvSpPr>
        <xdr:cNvPr id="13" name="Rectangle 12">
          <a:extLst>
            <a:ext uri="{FF2B5EF4-FFF2-40B4-BE49-F238E27FC236}">
              <a16:creationId xmlns:a16="http://schemas.microsoft.com/office/drawing/2014/main" id="{00000000-0008-0000-0600-00000D000000}"/>
            </a:ext>
          </a:extLst>
        </xdr:cNvPr>
        <xdr:cNvSpPr/>
      </xdr:nvSpPr>
      <xdr:spPr>
        <a:xfrm>
          <a:off x="546371" y="1582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1</xdr:col>
      <xdr:colOff>196299</xdr:colOff>
      <xdr:row>0</xdr:row>
      <xdr:rowOff>147200</xdr:rowOff>
    </xdr:from>
    <xdr:to>
      <xdr:col>1</xdr:col>
      <xdr:colOff>585581</xdr:colOff>
      <xdr:row>3</xdr:row>
      <xdr:rowOff>39570</xdr:rowOff>
    </xdr:to>
    <xdr:pic>
      <xdr:nvPicPr>
        <xdr:cNvPr id="14" name="Picture 13">
          <a:extLst>
            <a:ext uri="{FF2B5EF4-FFF2-40B4-BE49-F238E27FC236}">
              <a16:creationId xmlns:a16="http://schemas.microsoft.com/office/drawing/2014/main" id="{00000000-0008-0000-0600-00000E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2437" t="-1608" r="-2437" b="-1608"/>
        <a:stretch>
          <a:fillRect/>
        </a:stretch>
      </xdr:blipFill>
      <xdr:spPr bwMode="auto">
        <a:xfrm>
          <a:off x="196299" y="147200"/>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25</xdr:col>
      <xdr:colOff>9525</xdr:colOff>
      <xdr:row>2</xdr:row>
      <xdr:rowOff>85722</xdr:rowOff>
    </xdr:from>
    <xdr:to>
      <xdr:col>26</xdr:col>
      <xdr:colOff>581025</xdr:colOff>
      <xdr:row>5</xdr:row>
      <xdr:rowOff>28360</xdr:rowOff>
    </xdr:to>
    <xdr:sp macro="" textlink="">
      <xdr:nvSpPr>
        <xdr:cNvPr id="7184" name="Text Box 16">
          <a:extLst>
            <a:ext uri="{FF2B5EF4-FFF2-40B4-BE49-F238E27FC236}">
              <a16:creationId xmlns:a16="http://schemas.microsoft.com/office/drawing/2014/main" id="{00000000-0008-0000-0700-0000101C0000}"/>
            </a:ext>
          </a:extLst>
        </xdr:cNvPr>
        <xdr:cNvSpPr txBox="1">
          <a:spLocks noChangeArrowheads="1"/>
        </xdr:cNvSpPr>
      </xdr:nvSpPr>
      <xdr:spPr bwMode="auto">
        <a:xfrm>
          <a:off x="17621250" y="409572"/>
          <a:ext cx="1181100" cy="4284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27432" bIns="0" anchor="t" upright="1"/>
        <a:lstStyle/>
        <a:p>
          <a:pPr algn="ctr" rtl="0">
            <a:defRPr sz="1000"/>
          </a:pPr>
          <a:r>
            <a:rPr lang="en-CA" sz="1200" b="1" i="0" u="none" strike="noStrike" baseline="0">
              <a:solidFill>
                <a:srgbClr val="FFFFFF"/>
              </a:solidFill>
              <a:latin typeface="Book Antiqua"/>
            </a:rPr>
            <a:t>Effective</a:t>
          </a:r>
        </a:p>
        <a:p>
          <a:pPr algn="ctr" rtl="0">
            <a:defRPr sz="1000"/>
          </a:pPr>
          <a:r>
            <a:rPr lang="en-CA" sz="1200" b="1" i="0" u="none" strike="noStrike" baseline="0">
              <a:solidFill>
                <a:srgbClr val="FFFFFF"/>
              </a:solidFill>
              <a:latin typeface="Book Antiqua"/>
            </a:rPr>
            <a:t>January 1, 2011</a:t>
          </a:r>
        </a:p>
      </xdr:txBody>
    </xdr:sp>
    <xdr:clientData/>
  </xdr:twoCellAnchor>
  <xdr:twoCellAnchor>
    <xdr:from>
      <xdr:col>0</xdr:col>
      <xdr:colOff>0</xdr:colOff>
      <xdr:row>0</xdr:row>
      <xdr:rowOff>0</xdr:rowOff>
    </xdr:from>
    <xdr:to>
      <xdr:col>11</xdr:col>
      <xdr:colOff>808795</xdr:colOff>
      <xdr:row>11</xdr:row>
      <xdr:rowOff>134591</xdr:rowOff>
    </xdr:to>
    <xdr:pic>
      <xdr:nvPicPr>
        <xdr:cNvPr id="7" name="Picture 6">
          <a:extLst>
            <a:ext uri="{FF2B5EF4-FFF2-40B4-BE49-F238E27FC236}">
              <a16:creationId xmlns:a16="http://schemas.microsoft.com/office/drawing/2014/main" id="{00000000-0008-0000-07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915766"/>
        </a:xfrm>
        <a:prstGeom prst="rect">
          <a:avLst/>
        </a:prstGeom>
        <a:ln>
          <a:noFill/>
        </a:ln>
        <a:effectLst>
          <a:softEdge rad="112500"/>
        </a:effectLst>
      </xdr:spPr>
    </xdr:pic>
    <xdr:clientData/>
  </xdr:twoCellAnchor>
  <xdr:twoCellAnchor>
    <xdr:from>
      <xdr:col>10</xdr:col>
      <xdr:colOff>152400</xdr:colOff>
      <xdr:row>1</xdr:row>
      <xdr:rowOff>19050</xdr:rowOff>
    </xdr:from>
    <xdr:to>
      <xdr:col>11</xdr:col>
      <xdr:colOff>482998</xdr:colOff>
      <xdr:row>3</xdr:row>
      <xdr:rowOff>6696</xdr:rowOff>
    </xdr:to>
    <xdr:sp macro="" textlink="'1. Info'!$AC$2">
      <xdr:nvSpPr>
        <xdr:cNvPr id="8" name="TextBox 7">
          <a:extLst>
            <a:ext uri="{FF2B5EF4-FFF2-40B4-BE49-F238E27FC236}">
              <a16:creationId xmlns:a16="http://schemas.microsoft.com/office/drawing/2014/main" id="{00000000-0008-0000-0700-000008000000}"/>
            </a:ext>
          </a:extLst>
        </xdr:cNvPr>
        <xdr:cNvSpPr txBox="1"/>
      </xdr:nvSpPr>
      <xdr:spPr>
        <a:xfrm>
          <a:off x="7991475" y="180975"/>
          <a:ext cx="54014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fld id="{E64CC519-4298-4498-AE7C-17C34DE90B9C}" type="TxLink">
            <a:rPr lang="en-US" sz="1400" b="0" i="0" u="none" strike="noStrike">
              <a:solidFill>
                <a:srgbClr val="000000"/>
              </a:solidFill>
              <a:latin typeface="Arial"/>
              <a:cs typeface="Arial"/>
            </a:rPr>
            <a:pPr/>
            <a:t>v 1.0
</a:t>
          </a:fld>
          <a:endParaRPr lang="en-CA" sz="1400" b="1"/>
        </a:p>
      </xdr:txBody>
    </xdr:sp>
    <xdr:clientData/>
  </xdr:twoCellAnchor>
  <xdr:twoCellAnchor>
    <xdr:from>
      <xdr:col>1</xdr:col>
      <xdr:colOff>137211</xdr:colOff>
      <xdr:row>2</xdr:row>
      <xdr:rowOff>120536</xdr:rowOff>
    </xdr:from>
    <xdr:to>
      <xdr:col>11</xdr:col>
      <xdr:colOff>655156</xdr:colOff>
      <xdr:row>9</xdr:row>
      <xdr:rowOff>142875</xdr:rowOff>
    </xdr:to>
    <xdr:sp macro="" textlink="'1. Info'!$AC$1">
      <xdr:nvSpPr>
        <xdr:cNvPr id="9" name="Rectangle 8">
          <a:extLst>
            <a:ext uri="{FF2B5EF4-FFF2-40B4-BE49-F238E27FC236}">
              <a16:creationId xmlns:a16="http://schemas.microsoft.com/office/drawing/2014/main" id="{00000000-0008-0000-0700-000009000000}"/>
            </a:ext>
          </a:extLst>
        </xdr:cNvPr>
        <xdr:cNvSpPr/>
      </xdr:nvSpPr>
      <xdr:spPr>
        <a:xfrm>
          <a:off x="137211" y="444386"/>
          <a:ext cx="8566570" cy="115581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t>2023 RTSR Workform</a:t>
          </a:r>
        </a:p>
        <a:p>
          <a:pPr algn="ctr" rtl="0"/>
          <a:r>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t>for Electricity Distributors</a:t>
          </a:r>
          <a:endParaRPr lang="en-CA" sz="40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546371</xdr:colOff>
      <xdr:row>0</xdr:row>
      <xdr:rowOff>158221</xdr:rowOff>
    </xdr:from>
    <xdr:to>
      <xdr:col>3</xdr:col>
      <xdr:colOff>862635</xdr:colOff>
      <xdr:row>3</xdr:row>
      <xdr:rowOff>8696</xdr:rowOff>
    </xdr:to>
    <xdr:sp macro="" textlink="">
      <xdr:nvSpPr>
        <xdr:cNvPr id="10" name="Rectangle 9">
          <a:extLst>
            <a:ext uri="{FF2B5EF4-FFF2-40B4-BE49-F238E27FC236}">
              <a16:creationId xmlns:a16="http://schemas.microsoft.com/office/drawing/2014/main" id="{00000000-0008-0000-0700-00000A000000}"/>
            </a:ext>
          </a:extLst>
        </xdr:cNvPr>
        <xdr:cNvSpPr/>
      </xdr:nvSpPr>
      <xdr:spPr>
        <a:xfrm>
          <a:off x="546371" y="1582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1</xdr:col>
      <xdr:colOff>196299</xdr:colOff>
      <xdr:row>0</xdr:row>
      <xdr:rowOff>147200</xdr:rowOff>
    </xdr:from>
    <xdr:to>
      <xdr:col>1</xdr:col>
      <xdr:colOff>585581</xdr:colOff>
      <xdr:row>3</xdr:row>
      <xdr:rowOff>39570</xdr:rowOff>
    </xdr:to>
    <xdr:pic>
      <xdr:nvPicPr>
        <xdr:cNvPr id="11" name="Picture 10">
          <a:extLst>
            <a:ext uri="{FF2B5EF4-FFF2-40B4-BE49-F238E27FC236}">
              <a16:creationId xmlns:a16="http://schemas.microsoft.com/office/drawing/2014/main" id="{00000000-0008-0000-0700-00000B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96299" y="147200"/>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56320</xdr:colOff>
      <xdr:row>11</xdr:row>
      <xdr:rowOff>134591</xdr:rowOff>
    </xdr:to>
    <xdr:pic>
      <xdr:nvPicPr>
        <xdr:cNvPr id="9" name="Picture 8">
          <a:extLst>
            <a:ext uri="{FF2B5EF4-FFF2-40B4-BE49-F238E27FC236}">
              <a16:creationId xmlns:a16="http://schemas.microsoft.com/office/drawing/2014/main" id="{00000000-0008-0000-0800-000009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915766"/>
        </a:xfrm>
        <a:prstGeom prst="rect">
          <a:avLst/>
        </a:prstGeom>
        <a:ln>
          <a:noFill/>
        </a:ln>
        <a:effectLst>
          <a:softEdge rad="112500"/>
        </a:effectLst>
      </xdr:spPr>
    </xdr:pic>
    <xdr:clientData/>
  </xdr:twoCellAnchor>
  <xdr:twoCellAnchor>
    <xdr:from>
      <xdr:col>11</xdr:col>
      <xdr:colOff>152400</xdr:colOff>
      <xdr:row>1</xdr:row>
      <xdr:rowOff>19050</xdr:rowOff>
    </xdr:from>
    <xdr:to>
      <xdr:col>11</xdr:col>
      <xdr:colOff>692548</xdr:colOff>
      <xdr:row>3</xdr:row>
      <xdr:rowOff>6696</xdr:rowOff>
    </xdr:to>
    <xdr:sp macro="" textlink="'1. Info'!$AC$2">
      <xdr:nvSpPr>
        <xdr:cNvPr id="10" name="TextBox 9">
          <a:extLst>
            <a:ext uri="{FF2B5EF4-FFF2-40B4-BE49-F238E27FC236}">
              <a16:creationId xmlns:a16="http://schemas.microsoft.com/office/drawing/2014/main" id="{00000000-0008-0000-0800-00000A000000}"/>
            </a:ext>
          </a:extLst>
        </xdr:cNvPr>
        <xdr:cNvSpPr txBox="1"/>
      </xdr:nvSpPr>
      <xdr:spPr>
        <a:xfrm>
          <a:off x="7991475" y="180975"/>
          <a:ext cx="54014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fld id="{A93CCC47-6BAB-40FB-BA1B-BAD6A6D2B8C2}" type="TxLink">
            <a:rPr lang="en-US" sz="1000" b="0" i="0" u="none" strike="noStrike">
              <a:solidFill>
                <a:srgbClr val="000000"/>
              </a:solidFill>
              <a:latin typeface="Arial"/>
              <a:cs typeface="Arial"/>
            </a:rPr>
            <a:pPr/>
            <a:t>v 1.0
</a:t>
          </a:fld>
          <a:endParaRPr lang="en-CA" sz="1400" b="1"/>
        </a:p>
      </xdr:txBody>
    </xdr:sp>
    <xdr:clientData/>
  </xdr:twoCellAnchor>
  <xdr:twoCellAnchor>
    <xdr:from>
      <xdr:col>1</xdr:col>
      <xdr:colOff>137211</xdr:colOff>
      <xdr:row>2</xdr:row>
      <xdr:rowOff>120536</xdr:rowOff>
    </xdr:from>
    <xdr:to>
      <xdr:col>11</xdr:col>
      <xdr:colOff>864706</xdr:colOff>
      <xdr:row>9</xdr:row>
      <xdr:rowOff>142875</xdr:rowOff>
    </xdr:to>
    <xdr:sp macro="" textlink="'1. Info'!$AC$1">
      <xdr:nvSpPr>
        <xdr:cNvPr id="11" name="Rectangle 10">
          <a:extLst>
            <a:ext uri="{FF2B5EF4-FFF2-40B4-BE49-F238E27FC236}">
              <a16:creationId xmlns:a16="http://schemas.microsoft.com/office/drawing/2014/main" id="{00000000-0008-0000-0800-00000B000000}"/>
            </a:ext>
          </a:extLst>
        </xdr:cNvPr>
        <xdr:cNvSpPr/>
      </xdr:nvSpPr>
      <xdr:spPr>
        <a:xfrm>
          <a:off x="137211" y="444386"/>
          <a:ext cx="8566570" cy="115581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t>2023 RTSR Workform</a:t>
          </a:r>
        </a:p>
        <a:p>
          <a:pPr algn="ctr" rtl="0"/>
          <a:r>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t>for Electricity Distributors</a:t>
          </a:r>
          <a:endParaRPr lang="en-CA" sz="40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546371</xdr:colOff>
      <xdr:row>0</xdr:row>
      <xdr:rowOff>158221</xdr:rowOff>
    </xdr:from>
    <xdr:to>
      <xdr:col>3</xdr:col>
      <xdr:colOff>862635</xdr:colOff>
      <xdr:row>3</xdr:row>
      <xdr:rowOff>8696</xdr:rowOff>
    </xdr:to>
    <xdr:sp macro="" textlink="">
      <xdr:nvSpPr>
        <xdr:cNvPr id="12" name="Rectangle 11">
          <a:extLst>
            <a:ext uri="{FF2B5EF4-FFF2-40B4-BE49-F238E27FC236}">
              <a16:creationId xmlns:a16="http://schemas.microsoft.com/office/drawing/2014/main" id="{00000000-0008-0000-0800-00000C000000}"/>
            </a:ext>
          </a:extLst>
        </xdr:cNvPr>
        <xdr:cNvSpPr/>
      </xdr:nvSpPr>
      <xdr:spPr>
        <a:xfrm>
          <a:off x="546371" y="1582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1</xdr:col>
      <xdr:colOff>196299</xdr:colOff>
      <xdr:row>0</xdr:row>
      <xdr:rowOff>147200</xdr:rowOff>
    </xdr:from>
    <xdr:to>
      <xdr:col>1</xdr:col>
      <xdr:colOff>585581</xdr:colOff>
      <xdr:row>3</xdr:row>
      <xdr:rowOff>39570</xdr:rowOff>
    </xdr:to>
    <xdr:pic>
      <xdr:nvPicPr>
        <xdr:cNvPr id="13" name="Picture 12">
          <a:extLst>
            <a:ext uri="{FF2B5EF4-FFF2-40B4-BE49-F238E27FC236}">
              <a16:creationId xmlns:a16="http://schemas.microsoft.com/office/drawing/2014/main" id="{00000000-0008-0000-08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96299" y="147200"/>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xdr:colOff>
      <xdr:row>0</xdr:row>
      <xdr:rowOff>0</xdr:rowOff>
    </xdr:from>
    <xdr:to>
      <xdr:col>10</xdr:col>
      <xdr:colOff>85726</xdr:colOff>
      <xdr:row>11</xdr:row>
      <xdr:rowOff>134591</xdr:rowOff>
    </xdr:to>
    <xdr:pic>
      <xdr:nvPicPr>
        <xdr:cNvPr id="6" name="Picture 5">
          <a:extLst>
            <a:ext uri="{FF2B5EF4-FFF2-40B4-BE49-F238E27FC236}">
              <a16:creationId xmlns:a16="http://schemas.microsoft.com/office/drawing/2014/main" id="{00000000-0008-0000-0900-000006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 y="0"/>
          <a:ext cx="14439900" cy="1915766"/>
        </a:xfrm>
        <a:prstGeom prst="rect">
          <a:avLst/>
        </a:prstGeom>
        <a:ln>
          <a:noFill/>
        </a:ln>
        <a:effectLst>
          <a:softEdge rad="112500"/>
        </a:effectLst>
      </xdr:spPr>
    </xdr:pic>
    <xdr:clientData/>
  </xdr:twoCellAnchor>
  <xdr:twoCellAnchor>
    <xdr:from>
      <xdr:col>9</xdr:col>
      <xdr:colOff>666750</xdr:colOff>
      <xdr:row>0</xdr:row>
      <xdr:rowOff>142875</xdr:rowOff>
    </xdr:from>
    <xdr:to>
      <xdr:col>9</xdr:col>
      <xdr:colOff>1206898</xdr:colOff>
      <xdr:row>2</xdr:row>
      <xdr:rowOff>130521</xdr:rowOff>
    </xdr:to>
    <xdr:sp macro="" textlink="'1. Info'!$AC$2">
      <xdr:nvSpPr>
        <xdr:cNvPr id="7" name="TextBox 6">
          <a:extLst>
            <a:ext uri="{FF2B5EF4-FFF2-40B4-BE49-F238E27FC236}">
              <a16:creationId xmlns:a16="http://schemas.microsoft.com/office/drawing/2014/main" id="{00000000-0008-0000-0900-000007000000}"/>
            </a:ext>
          </a:extLst>
        </xdr:cNvPr>
        <xdr:cNvSpPr txBox="1"/>
      </xdr:nvSpPr>
      <xdr:spPr>
        <a:xfrm>
          <a:off x="13601700" y="142875"/>
          <a:ext cx="54014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fld id="{4D5648A6-779A-47C4-A4C8-0F32CC0B2B3B}" type="TxLink">
            <a:rPr lang="en-US" sz="1400" b="0" i="0" u="none" strike="noStrike">
              <a:solidFill>
                <a:srgbClr val="000000"/>
              </a:solidFill>
              <a:latin typeface="Arial"/>
              <a:cs typeface="Arial"/>
            </a:rPr>
            <a:pPr/>
            <a:t>v 1.0
</a:t>
          </a:fld>
          <a:endParaRPr lang="en-CA" sz="1400" b="1"/>
        </a:p>
      </xdr:txBody>
    </xdr:sp>
    <xdr:clientData/>
  </xdr:twoCellAnchor>
  <xdr:twoCellAnchor>
    <xdr:from>
      <xdr:col>0</xdr:col>
      <xdr:colOff>137211</xdr:colOff>
      <xdr:row>2</xdr:row>
      <xdr:rowOff>120536</xdr:rowOff>
    </xdr:from>
    <xdr:to>
      <xdr:col>10</xdr:col>
      <xdr:colOff>902806</xdr:colOff>
      <xdr:row>9</xdr:row>
      <xdr:rowOff>142875</xdr:rowOff>
    </xdr:to>
    <xdr:sp macro="" textlink="'1. Info'!$AC$1">
      <xdr:nvSpPr>
        <xdr:cNvPr id="8" name="Rectangle 7">
          <a:extLst>
            <a:ext uri="{FF2B5EF4-FFF2-40B4-BE49-F238E27FC236}">
              <a16:creationId xmlns:a16="http://schemas.microsoft.com/office/drawing/2014/main" id="{00000000-0008-0000-0900-000008000000}"/>
            </a:ext>
          </a:extLst>
        </xdr:cNvPr>
        <xdr:cNvSpPr/>
      </xdr:nvSpPr>
      <xdr:spPr>
        <a:xfrm>
          <a:off x="137211" y="444386"/>
          <a:ext cx="8566570" cy="115581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t>2023 RTSR Workform</a:t>
          </a:r>
        </a:p>
        <a:p>
          <a:pPr algn="ctr" rtl="0"/>
          <a:r>
            <a:rPr lang="en-US" sz="4000" b="0" i="0" u="none" strike="noStrike" cap="none" spc="0" baseline="0">
              <a:ln w="11430">
                <a:solidFill>
                  <a:schemeClr val="tx1">
                    <a:lumMod val="95000"/>
                    <a:lumOff val="5000"/>
                  </a:schemeClr>
                </a:solidFill>
              </a:ln>
              <a:solidFill>
                <a:srgbClr val="000000"/>
              </a:solidFill>
              <a:effectLst>
                <a:outerShdw blurRad="60007" dist="200025" dir="15000000" sy="30000" kx="-1800000" algn="bl" rotWithShape="0">
                  <a:prstClr val="black">
                    <a:alpha val="32000"/>
                  </a:prstClr>
                </a:outerShdw>
              </a:effectLst>
              <a:latin typeface="Calibri"/>
              <a:ea typeface="+mn-ea"/>
              <a:cs typeface="Calibri"/>
            </a:rPr>
            <a:t>for Electricity Distributors</a:t>
          </a:r>
          <a:endParaRPr lang="en-CA" sz="40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546371</xdr:colOff>
      <xdr:row>0</xdr:row>
      <xdr:rowOff>158221</xdr:rowOff>
    </xdr:from>
    <xdr:to>
      <xdr:col>1</xdr:col>
      <xdr:colOff>976935</xdr:colOff>
      <xdr:row>3</xdr:row>
      <xdr:rowOff>8696</xdr:rowOff>
    </xdr:to>
    <xdr:sp macro="" textlink="">
      <xdr:nvSpPr>
        <xdr:cNvPr id="9" name="Rectangle 8">
          <a:extLst>
            <a:ext uri="{FF2B5EF4-FFF2-40B4-BE49-F238E27FC236}">
              <a16:creationId xmlns:a16="http://schemas.microsoft.com/office/drawing/2014/main" id="{00000000-0008-0000-0900-000009000000}"/>
            </a:ext>
          </a:extLst>
        </xdr:cNvPr>
        <xdr:cNvSpPr/>
      </xdr:nvSpPr>
      <xdr:spPr>
        <a:xfrm>
          <a:off x="546371" y="15822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196299</xdr:colOff>
      <xdr:row>0</xdr:row>
      <xdr:rowOff>147200</xdr:rowOff>
    </xdr:from>
    <xdr:to>
      <xdr:col>0</xdr:col>
      <xdr:colOff>585581</xdr:colOff>
      <xdr:row>3</xdr:row>
      <xdr:rowOff>39570</xdr:rowOff>
    </xdr:to>
    <xdr:pic>
      <xdr:nvPicPr>
        <xdr:cNvPr id="10" name="Picture 9">
          <a:extLst>
            <a:ext uri="{FF2B5EF4-FFF2-40B4-BE49-F238E27FC236}">
              <a16:creationId xmlns:a16="http://schemas.microsoft.com/office/drawing/2014/main" id="{00000000-0008-0000-09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96299" y="147200"/>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9525</xdr:colOff>
      <xdr:row>11</xdr:row>
      <xdr:rowOff>134591</xdr:rowOff>
    </xdr:to>
    <xdr:grpSp>
      <xdr:nvGrpSpPr>
        <xdr:cNvPr id="6" name="Group 5">
          <a:extLst>
            <a:ext uri="{FF2B5EF4-FFF2-40B4-BE49-F238E27FC236}">
              <a16:creationId xmlns:a16="http://schemas.microsoft.com/office/drawing/2014/main" id="{00000000-0008-0000-0B00-000006000000}"/>
            </a:ext>
          </a:extLst>
        </xdr:cNvPr>
        <xdr:cNvGrpSpPr/>
      </xdr:nvGrpSpPr>
      <xdr:grpSpPr>
        <a:xfrm>
          <a:off x="0" y="0"/>
          <a:ext cx="10060305" cy="1978631"/>
          <a:chOff x="7848600" y="4257675"/>
          <a:chExt cx="8857420" cy="1915766"/>
        </a:xfrm>
      </xdr:grpSpPr>
      <xdr:pic>
        <xdr:nvPicPr>
          <xdr:cNvPr id="7" name="Picture 6">
            <a:extLst>
              <a:ext uri="{FF2B5EF4-FFF2-40B4-BE49-F238E27FC236}">
                <a16:creationId xmlns:a16="http://schemas.microsoft.com/office/drawing/2014/main" id="{00000000-0008-0000-0B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848600" y="4257675"/>
            <a:ext cx="8857420" cy="1915766"/>
          </a:xfrm>
          <a:prstGeom prst="rect">
            <a:avLst/>
          </a:prstGeom>
          <a:ln>
            <a:noFill/>
          </a:ln>
          <a:effectLst>
            <a:softEdge rad="112500"/>
          </a:effectLst>
        </xdr:spPr>
      </xdr:pic>
      <xdr:sp macro="" textlink="">
        <xdr:nvSpPr>
          <xdr:cNvPr id="8" name="TextBox 7">
            <a:extLst>
              <a:ext uri="{FF2B5EF4-FFF2-40B4-BE49-F238E27FC236}">
                <a16:creationId xmlns:a16="http://schemas.microsoft.com/office/drawing/2014/main" id="{00000000-0008-0000-0B00-000008000000}"/>
              </a:ext>
            </a:extLst>
          </xdr:cNvPr>
          <xdr:cNvSpPr txBox="1"/>
        </xdr:nvSpPr>
        <xdr:spPr>
          <a:xfrm>
            <a:off x="15840075" y="4438650"/>
            <a:ext cx="540148"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CA" sz="1400" b="1"/>
              <a:t>v 1.3</a:t>
            </a:r>
          </a:p>
        </xdr:txBody>
      </xdr:sp>
      <xdr:sp macro="" textlink="">
        <xdr:nvSpPr>
          <xdr:cNvPr id="9" name="Rectangle 8">
            <a:extLst>
              <a:ext uri="{FF2B5EF4-FFF2-40B4-BE49-F238E27FC236}">
                <a16:creationId xmlns:a16="http://schemas.microsoft.com/office/drawing/2014/main" id="{00000000-0008-0000-0B00-000009000000}"/>
              </a:ext>
            </a:extLst>
          </xdr:cNvPr>
          <xdr:cNvSpPr/>
        </xdr:nvSpPr>
        <xdr:spPr>
          <a:xfrm>
            <a:off x="7985811" y="4702061"/>
            <a:ext cx="8566570" cy="1155814"/>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2022 RTSR Workform </a:t>
            </a:r>
          </a:p>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for Electricity Distributors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sp macro="" textlink="">
        <xdr:nvSpPr>
          <xdr:cNvPr id="10" name="Rectangle 9">
            <a:extLst>
              <a:ext uri="{FF2B5EF4-FFF2-40B4-BE49-F238E27FC236}">
                <a16:creationId xmlns:a16="http://schemas.microsoft.com/office/drawing/2014/main" id="{00000000-0008-0000-0B00-00000A000000}"/>
              </a:ext>
            </a:extLst>
          </xdr:cNvPr>
          <xdr:cNvSpPr/>
        </xdr:nvSpPr>
        <xdr:spPr>
          <a:xfrm>
            <a:off x="8394971" y="4415896"/>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pic>
        <xdr:nvPicPr>
          <xdr:cNvPr id="11" name="Picture 10">
            <a:extLst>
              <a:ext uri="{FF2B5EF4-FFF2-40B4-BE49-F238E27FC236}">
                <a16:creationId xmlns:a16="http://schemas.microsoft.com/office/drawing/2014/main" id="{00000000-0008-0000-0B00-00000B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8044899" y="4436625"/>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ontarioenergyboard.ca/Applications%20Department/Department%20Applications/Rates/2014%20Electricity%20Rates/$Filing%20Requirements/Filing_Requirements_Chapter2_Appendices_V1.1%20FOR%202014_June4.xlsm"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Applications%20Department/Department%20Applications/Rates/2019%20Electricity%20Rates/IRM/IRM%20Applications/Price%20Cap%20IR/North%20Bay/Final%20Decision%20and%20Model/Final%20Docs/NorthBay_2019%20IRM%20Rate%20Generator%20Model_Decision.XLSB?8F6EB013" TargetMode="External"/><Relationship Id="rId1" Type="http://schemas.openxmlformats.org/officeDocument/2006/relationships/externalLinkPath" Target="file:///\\8F6EB013\NorthBay_2019%20IRM%20Rate%20Generator%20Model_Decision.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AbramoMa\Rate%20Applications%20or%20Projects\Electricity\IRM%20model%20for%202013%20filers\oakville\Final%202013%20IRM%20RG%20oakville.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FPS02\Groups\Wangka\%7bprofile%7d\Desktop\Users\AbramoMa\Downloads\2016_Filing_Requirements_Chapter2_Appendices_DRAFT%20(1).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ontarioenergyboard.ca/Home/Market%20Operations/Department%20Applications/Reports/Rates/Electricity%20Rates%20-%20Billing%20Determinants%20Database/2012%20IRM%20DEVELOPMENT/2012%20IRM%20MODEL%20(2ND%20AND%203RD).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Market%20Operations\Department%20Applications\Reports\Rates\Electricity%20Rates%20-%20Billing%20Determinants%20Database\2012%20IRM%20DEVELOPMENT\2012%20IRM%20MODEL%20(2ND%20AND%203R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_Capital Projects"/>
      <sheetName val="App.2-BA_Fixed Asset Cont.CGAAP"/>
      <sheetName val="App.2-BA_Fixed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HAROLD SS"/>
      <sheetName val="App.2-FC Conn. Enhance."/>
      <sheetName val="App.2-G SQI"/>
      <sheetName val="App.2-H_Other_Oper_Rev"/>
      <sheetName val="App.2-I LF_CDM_WF"/>
      <sheetName val="App.2-JA_Detailed_OM&amp;A_Expenses"/>
      <sheetName val="App.2-JB_OM&amp;A_Detailed_Analysis"/>
      <sheetName val="App.2-JC_OM&amp;A_Summary_Analys"/>
      <sheetName val="App.2-JD_OM&amp;A_Cost _Driver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Sheet19"/>
    </sheetNames>
    <sheetDataSet>
      <sheetData sheetId="0">
        <row r="3">
          <cell r="AA3" t="str">
            <v>Algoma Power Inc.</v>
          </cell>
        </row>
        <row r="24">
          <cell r="E24">
            <v>2014</v>
          </cell>
        </row>
        <row r="26">
          <cell r="E26">
            <v>2013</v>
          </cell>
        </row>
        <row r="28">
          <cell r="E28">
            <v>2010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for Tabs 3 to 7"/>
      <sheetName val="1. Information Sheet"/>
      <sheetName val="Sheet1"/>
      <sheetName val="2. Current Tariff Schedule"/>
      <sheetName val="3. Continuity Schedule"/>
      <sheetName val="2016 List"/>
      <sheetName val="4. Billing Det. for Def-Var"/>
      <sheetName val="5. Allocating Def-Var Balances"/>
      <sheetName val="6. Class A Consumption Data"/>
      <sheetName val="6.1a GA Allocation"/>
      <sheetName val="6.1 GA"/>
      <sheetName val="6.2a CBR B_Allocation"/>
      <sheetName val="6.2 CBR B"/>
      <sheetName val="7. Calculation of Def-Var RR"/>
      <sheetName val="8. STS - Tax Change"/>
      <sheetName val="9. Shared Tax - Rate Rider"/>
      <sheetName val="10. RTSR Current Rates"/>
      <sheetName val="11. RTSR - UTRs &amp; Sub-Tx"/>
      <sheetName val="12. RTSR - Historical Wholesale"/>
      <sheetName val="13. RTSR - Current Wholesale"/>
      <sheetName val="14. RTSR - Forecast Wholesale"/>
      <sheetName val="15. RTSR Rates to Forecast"/>
      <sheetName val="16. Rev2Cost_GDPIPI"/>
      <sheetName val="17. Regulatory Charges"/>
      <sheetName val="18. Additional Rates"/>
      <sheetName val="19. Final Tariff Schedule"/>
      <sheetName val="20. Bill Impacts"/>
      <sheetName val="2 1 5 TotalConsumptionData_Dist"/>
      <sheetName val="212_Total_Connection_RollUp"/>
      <sheetName val="2.1.7 Filing"/>
      <sheetName val="20. HIDDEN"/>
      <sheetName val="20. Bill Impacts hidden"/>
      <sheetName val="Database"/>
      <sheetName val="lists"/>
      <sheetName val="Sheet2"/>
      <sheetName val="Sheet3"/>
    </sheetNames>
    <sheetDataSet>
      <sheetData sheetId="0"/>
      <sheetData sheetId="1"/>
      <sheetData sheetId="2"/>
      <sheetData sheetId="3"/>
      <sheetData sheetId="4"/>
      <sheetData sheetId="5">
        <row r="1">
          <cell r="A1" t="str">
            <v>Alectra Utilities Corporation</v>
          </cell>
        </row>
        <row r="2">
          <cell r="A2" t="str">
            <v>Algoma Power Inc.</v>
          </cell>
        </row>
        <row r="3">
          <cell r="A3" t="str">
            <v>Atikokan Hydro Inc.</v>
          </cell>
        </row>
        <row r="4">
          <cell r="A4" t="str">
            <v>Bluewater Power Distribution Corporation</v>
          </cell>
        </row>
        <row r="5">
          <cell r="A5" t="str">
            <v>Brantford Power Inc.</v>
          </cell>
        </row>
        <row r="6">
          <cell r="A6" t="str">
            <v>Burlington Hydro Inc.</v>
          </cell>
        </row>
        <row r="7">
          <cell r="A7" t="str">
            <v>Canadian Niagara Power Inc.</v>
          </cell>
        </row>
        <row r="8">
          <cell r="A8" t="str">
            <v>Centre Wellington Hydro Ltd.</v>
          </cell>
        </row>
        <row r="9">
          <cell r="A9" t="str">
            <v>Chapleau Public Utilities Corporation</v>
          </cell>
        </row>
        <row r="10">
          <cell r="A10" t="str">
            <v>Collus PowerStream Corp.</v>
          </cell>
        </row>
        <row r="11">
          <cell r="A11" t="str">
            <v>Cooperative Hydro Embrun Inc.</v>
          </cell>
        </row>
        <row r="12">
          <cell r="A12" t="str">
            <v>E.L.K. Energy Inc.</v>
          </cell>
        </row>
        <row r="13">
          <cell r="A13" t="str">
            <v>Energy+ Inc.</v>
          </cell>
        </row>
        <row r="14">
          <cell r="A14" t="str">
            <v>Entegrus Powerlines Inc.</v>
          </cell>
          <cell r="C14" t="str">
            <v>For Former Parry Sound Power Service Area</v>
          </cell>
        </row>
        <row r="15">
          <cell r="A15" t="str">
            <v>EnWin Utilities Ltd.</v>
          </cell>
          <cell r="C15" t="str">
            <v>Except for the Former Parry Sound Power Service Area</v>
          </cell>
        </row>
        <row r="16">
          <cell r="A16" t="str">
            <v>Erie Thames Powerlines Corporation</v>
          </cell>
        </row>
        <row r="17">
          <cell r="A17" t="str">
            <v>Espanola Regional Hydro Distribution Corporation</v>
          </cell>
        </row>
        <row r="18">
          <cell r="A18" t="str">
            <v>Essex Powerlines Corporation</v>
          </cell>
        </row>
        <row r="19">
          <cell r="A19" t="str">
            <v>Festival Hydro Inc.</v>
          </cell>
        </row>
        <row r="20">
          <cell r="A20" t="str">
            <v>Fort Frances Power Corporation</v>
          </cell>
        </row>
        <row r="21">
          <cell r="A21" t="str">
            <v>Greater Sudbury Hydro Inc.</v>
          </cell>
        </row>
        <row r="22">
          <cell r="A22" t="str">
            <v>Grimsby Power Incorporated</v>
          </cell>
        </row>
        <row r="23">
          <cell r="A23" t="str">
            <v>Guelph Hydro Electric Systems Inc.</v>
          </cell>
        </row>
        <row r="24">
          <cell r="A24" t="str">
            <v>Halton Hills Hydro Inc.</v>
          </cell>
        </row>
        <row r="25">
          <cell r="A25" t="str">
            <v>Hearst Power Distribution Company Ltd.</v>
          </cell>
        </row>
        <row r="26">
          <cell r="A26" t="str">
            <v>Hydro 2000 Inc.</v>
          </cell>
        </row>
        <row r="27">
          <cell r="A27" t="str">
            <v>Hydro Hawkesbury Inc.</v>
          </cell>
        </row>
        <row r="28">
          <cell r="A28" t="str">
            <v>Hydro One Networks Inc.</v>
          </cell>
        </row>
        <row r="29">
          <cell r="A29" t="str">
            <v>Hydro One Remote Communities Inc.</v>
          </cell>
        </row>
        <row r="30">
          <cell r="A30" t="str">
            <v>Hydro Ottawa Limited</v>
          </cell>
        </row>
        <row r="31">
          <cell r="A31" t="str">
            <v>InnPower Corporation</v>
          </cell>
        </row>
        <row r="32">
          <cell r="A32" t="str">
            <v>Kenora Hydro Electric Corporation Ltd.</v>
          </cell>
        </row>
        <row r="33">
          <cell r="A33" t="str">
            <v>Kingston Hydro Corporation</v>
          </cell>
        </row>
        <row r="34">
          <cell r="A34" t="str">
            <v>Kitchener-Wilmot Hydro Inc.</v>
          </cell>
        </row>
        <row r="35">
          <cell r="A35" t="str">
            <v>Lakefront Utilities Inc.</v>
          </cell>
        </row>
        <row r="36">
          <cell r="A36" t="str">
            <v>Lakeland Power Distribution Ltd.</v>
          </cell>
        </row>
        <row r="37">
          <cell r="A37" t="str">
            <v>London Hydro Inc.</v>
          </cell>
        </row>
        <row r="38">
          <cell r="A38" t="str">
            <v>Midland Power Utility Corporation</v>
          </cell>
        </row>
        <row r="39">
          <cell r="A39" t="str">
            <v>Milton Hydro Distribution Inc.</v>
          </cell>
        </row>
        <row r="40">
          <cell r="A40" t="str">
            <v>Newmarket - Tay Power Distribution Ltd.</v>
          </cell>
        </row>
        <row r="41">
          <cell r="A41" t="str">
            <v>Niagara Peninsula Energy Inc.</v>
          </cell>
        </row>
        <row r="42">
          <cell r="A42" t="str">
            <v>Niagara-on-the-Lake Hydro Inc.</v>
          </cell>
        </row>
        <row r="43">
          <cell r="A43" t="str">
            <v>North Bay Hydro Distribution Limited</v>
          </cell>
        </row>
        <row r="44">
          <cell r="A44" t="str">
            <v>Northern Ontario Wires Inc.</v>
          </cell>
        </row>
        <row r="45">
          <cell r="A45" t="str">
            <v>Oakville Hydro Electricity Distribution Inc.</v>
          </cell>
        </row>
        <row r="46">
          <cell r="A46" t="str">
            <v>Orangeville Hydro Limited</v>
          </cell>
        </row>
        <row r="47">
          <cell r="A47" t="str">
            <v>Orillia Power Distribution Corporation</v>
          </cell>
        </row>
        <row r="48">
          <cell r="A48" t="str">
            <v>Oshawa PUC Networks Inc.</v>
          </cell>
        </row>
        <row r="49">
          <cell r="A49" t="str">
            <v>Ottawa River Power Corporation</v>
          </cell>
        </row>
        <row r="50">
          <cell r="A50" t="str">
            <v>Peterborough Distribution Incorporated</v>
          </cell>
        </row>
        <row r="51">
          <cell r="A51" t="str">
            <v>PUC Distribution Inc.</v>
          </cell>
        </row>
        <row r="52">
          <cell r="A52" t="str">
            <v>Renfrew Hydro Inc.</v>
          </cell>
        </row>
        <row r="53">
          <cell r="A53" t="str">
            <v>Rideau St. Lawrence Distribution Inc.</v>
          </cell>
        </row>
        <row r="54">
          <cell r="A54" t="str">
            <v>Sioux Lookout Hydro Inc.</v>
          </cell>
        </row>
        <row r="55">
          <cell r="A55" t="str">
            <v>St. Thomas Energy Inc.</v>
          </cell>
        </row>
        <row r="56">
          <cell r="A56" t="str">
            <v>Thunder Bay Hydro Electricity Distribution Inc.</v>
          </cell>
        </row>
        <row r="57">
          <cell r="A57" t="str">
            <v>Tillsonburg Hydro Inc.</v>
          </cell>
        </row>
        <row r="58">
          <cell r="A58" t="str">
            <v>Toronto Hydro-Electric System Limited</v>
          </cell>
        </row>
        <row r="59">
          <cell r="A59" t="str">
            <v>Veridian Connections Inc.</v>
          </cell>
        </row>
        <row r="60">
          <cell r="A60" t="str">
            <v>Wasaga Distribution Inc.</v>
          </cell>
        </row>
        <row r="61">
          <cell r="A61" t="str">
            <v>Waterloo North Hydro Inc.</v>
          </cell>
        </row>
        <row r="62">
          <cell r="A62" t="str">
            <v>Welland Hydro-Electric System Corp.</v>
          </cell>
        </row>
        <row r="63">
          <cell r="A63" t="str">
            <v>Wellington North Power Inc.</v>
          </cell>
        </row>
        <row r="64">
          <cell r="A64" t="str">
            <v>West Coast Huron Energy Inc.</v>
          </cell>
        </row>
        <row r="65">
          <cell r="A65" t="str">
            <v>Westario Power Inc.</v>
          </cell>
        </row>
        <row r="66">
          <cell r="A66" t="str">
            <v>Whitby Hydro Electric Corporation</v>
          </cell>
        </row>
      </sheetData>
      <sheetData sheetId="6"/>
      <sheetData sheetId="7"/>
      <sheetData sheetId="8"/>
      <sheetData sheetId="9"/>
      <sheetData sheetId="10"/>
      <sheetData sheetId="11"/>
      <sheetData sheetId="12"/>
      <sheetData sheetId="13"/>
      <sheetData sheetId="14">
        <row r="19">
          <cell r="N19">
            <v>60818816</v>
          </cell>
        </row>
      </sheetData>
      <sheetData sheetId="15"/>
      <sheetData sheetId="16"/>
      <sheetData sheetId="17"/>
      <sheetData sheetId="18"/>
      <sheetData sheetId="19">
        <row r="109">
          <cell r="F109">
            <v>3101540.134363628</v>
          </cell>
        </row>
        <row r="113">
          <cell r="P113">
            <v>3074632.9215562777</v>
          </cell>
        </row>
      </sheetData>
      <sheetData sheetId="20">
        <row r="109">
          <cell r="F109">
            <v>3184916.3791723717</v>
          </cell>
        </row>
        <row r="113">
          <cell r="P113">
            <v>2983499.5665687965</v>
          </cell>
        </row>
      </sheetData>
      <sheetData sheetId="21"/>
      <sheetData sheetId="22">
        <row r="12">
          <cell r="F12">
            <v>21124</v>
          </cell>
        </row>
        <row r="13">
          <cell r="F13">
            <v>205497425</v>
          </cell>
        </row>
        <row r="14">
          <cell r="F14">
            <v>1</v>
          </cell>
        </row>
      </sheetData>
      <sheetData sheetId="23">
        <row r="23">
          <cell r="D23">
            <v>6.5000000000000002E-2</v>
          </cell>
        </row>
        <row r="24">
          <cell r="D24">
            <v>9.4E-2</v>
          </cell>
        </row>
        <row r="25">
          <cell r="D25">
            <v>0.13200000000000001</v>
          </cell>
        </row>
        <row r="33">
          <cell r="D33">
            <v>0.56999999999999995</v>
          </cell>
        </row>
      </sheetData>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Cost Allocation for Def-Var"/>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MIFRS_DepExp_2016"/>
      <sheetName val="App.2-CG_OldCGAAP_DepExp_2013"/>
      <sheetName val="App.2-CH_NewCGAAP_DepExp_2013"/>
      <sheetName val="App.2-CI_MIFRS_DepExp_2014"/>
      <sheetName val="App.2-CJ MIFRS_DepExp_2015"/>
      <sheetName val="App.2-CK MIFRS_DepExp_2016"/>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PA_Res_Rate_Desig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W_Bill Impacts_hidden"/>
      <sheetName val="App.2-Y_MIFRS Summary Impacts"/>
      <sheetName val="App. 2-Z_Tariff"/>
      <sheetName val="lists"/>
      <sheetName val="lists2"/>
      <sheetName val="Sheet19"/>
    </sheetNames>
    <sheetDataSet>
      <sheetData sheetId="0">
        <row r="3">
          <cell r="AA3" t="str">
            <v>Algoma Power Inc.</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1">
          <cell r="Z1" t="str">
            <v>Account History</v>
          </cell>
        </row>
        <row r="2">
          <cell r="A2" t="str">
            <v>DISTRIBUTED GENERATION [DGEN]</v>
          </cell>
        </row>
        <row r="3">
          <cell r="A3" t="str">
            <v>EMBEDDED DISTRIBUTOR</v>
          </cell>
        </row>
        <row r="4">
          <cell r="A4" t="str">
            <v>EMBEDDED DISTRIBUTOR</v>
          </cell>
        </row>
        <row r="5">
          <cell r="A5" t="str">
            <v>FARMS - SINGLE PHASE ENERGY-BILLED [F1]</v>
          </cell>
        </row>
        <row r="6">
          <cell r="A6" t="str">
            <v>FARMS - THREE PHASE ENERGY-BILLED [F3]</v>
          </cell>
        </row>
        <row r="7">
          <cell r="A7" t="str">
            <v>GENERAL SERVICE - COMMERCIAL</v>
          </cell>
        </row>
        <row r="8">
          <cell r="A8" t="str">
            <v>GENERAL SERVICE - INSTITUTIONAL</v>
          </cell>
        </row>
        <row r="9">
          <cell r="A9" t="str">
            <v>GENERAL SERVICE 1,000 TO 2,999 KW</v>
          </cell>
        </row>
        <row r="10">
          <cell r="A10" t="str">
            <v>GENERAL SERVICE 1,000 TO 4,999 KW</v>
          </cell>
        </row>
        <row r="11">
          <cell r="A11" t="str">
            <v>GENERAL SERVICE 1,000 TO 4,999 KW - INTERVAL METERS</v>
          </cell>
        </row>
        <row r="12">
          <cell r="A12" t="str">
            <v>GENERAL SERVICE 1,000 TO 4,999 KW (CO-GENERATION)</v>
          </cell>
        </row>
        <row r="13">
          <cell r="A13" t="str">
            <v>GENERAL SERVICE 1,500 TO 4,999 KW</v>
          </cell>
        </row>
        <row r="14">
          <cell r="A14" t="str">
            <v>GENERAL SERVICE 2,500 TO 4,999 KW</v>
          </cell>
        </row>
        <row r="15">
          <cell r="A15" t="str">
            <v>GENERAL SERVICE 3,000 TO 4,999 KW</v>
          </cell>
        </row>
        <row r="16">
          <cell r="A16" t="str">
            <v>GENERAL SERVICE 3,000 TO 4,999 KW - INTERMEDIATE USE</v>
          </cell>
        </row>
        <row r="17">
          <cell r="A17" t="str">
            <v>GENERAL SERVICE 3,000 TO 4,999 KW - INTERVAL METERED</v>
          </cell>
        </row>
        <row r="18">
          <cell r="A18" t="str">
            <v>GENERAL SERVICE 3,000 TO 4,999 KW - TIME OF USE</v>
          </cell>
        </row>
        <row r="19">
          <cell r="A19" t="str">
            <v>GENERAL SERVICE 50 TO 1,000 KW</v>
          </cell>
        </row>
        <row r="20">
          <cell r="A20" t="str">
            <v>GENERAL SERVICE 50 TO 1,000 KW - INTERVAL METERS</v>
          </cell>
        </row>
        <row r="21">
          <cell r="A21" t="str">
            <v>GENERAL SERVICE 50 TO 1,000 KW - NON INTERVAL METERS</v>
          </cell>
        </row>
        <row r="22">
          <cell r="A22" t="str">
            <v>GENERAL SERVICE 50 TO 1,499 KW</v>
          </cell>
        </row>
        <row r="23">
          <cell r="A23" t="str">
            <v>GENERAL SERVICE 50 TO 1,499 KW - INTERVAL METERED</v>
          </cell>
        </row>
        <row r="24">
          <cell r="A24" t="str">
            <v>GENERAL SERVICE 50 TO 2,499 KW</v>
          </cell>
        </row>
        <row r="25">
          <cell r="A25" t="str">
            <v>GENERAL SERVICE 50 TO 2,999 KW</v>
          </cell>
        </row>
        <row r="26">
          <cell r="A26" t="str">
            <v>GENERAL SERVICE 50 TO 2,999 KW - INTERVAL METERED</v>
          </cell>
        </row>
        <row r="27">
          <cell r="A27" t="str">
            <v>GENERAL SERVICE 50 TO 2,999 KW - TIME OF USE</v>
          </cell>
        </row>
        <row r="28">
          <cell r="A28" t="str">
            <v>GENERAL SERVICE 50 TO 4,999 KW</v>
          </cell>
        </row>
        <row r="29">
          <cell r="A29" t="str">
            <v>GENERAL SERVICE 50 TO 4,999 KW - INTERVAL METERED</v>
          </cell>
        </row>
        <row r="30">
          <cell r="A30" t="str">
            <v>GENERAL SERVICE 50 TO 4,999 KW - TIME OF USE</v>
          </cell>
        </row>
        <row r="31">
          <cell r="A31" t="str">
            <v>GENERAL SERVICE 50 TO 4,999 KW (COGENERATION)</v>
          </cell>
        </row>
        <row r="32">
          <cell r="A32" t="str">
            <v>GENERAL SERVICE 50 TO 4,999 KW (FORMERLY TIME OF USE)</v>
          </cell>
        </row>
        <row r="33">
          <cell r="A33" t="str">
            <v>GENERAL SERVICE 50 TO 499 KW</v>
          </cell>
        </row>
        <row r="34">
          <cell r="A34" t="str">
            <v>GENERAL SERVICE 50 TO 699 KW</v>
          </cell>
        </row>
        <row r="35">
          <cell r="A35" t="str">
            <v>GENERAL SERVICE 50 TO 999 KW</v>
          </cell>
        </row>
        <row r="36">
          <cell r="A36" t="str">
            <v>GENERAL SERVICE 50 TO 999 KW - INTERVAL METERED</v>
          </cell>
        </row>
        <row r="37">
          <cell r="A37" t="str">
            <v>GENERAL SERVICE 500 TO 4,999 KW</v>
          </cell>
        </row>
        <row r="38">
          <cell r="A38" t="str">
            <v>GENERAL SERVICE 700 TO 4,999 KW</v>
          </cell>
        </row>
        <row r="39">
          <cell r="A39" t="str">
            <v>GENERAL SERVICE DEMAND BILLED (50 KW AND ABOVE) [GSD]</v>
          </cell>
        </row>
        <row r="40">
          <cell r="A40" t="str">
            <v>GENERAL SERVICE ENERGY BILLED (LESS THAN 50 KW) [GSE-METERED]</v>
          </cell>
        </row>
        <row r="41">
          <cell r="A41" t="str">
            <v>GENERAL SERVICE ENERGY BILLED (LESS THAN TO 50 KW) [GSE-UNMETERED]</v>
          </cell>
        </row>
        <row r="42">
          <cell r="A42" t="str">
            <v>GENERAL SERVICE EQUAL TO OR GREATER THAN 1,500 KW</v>
          </cell>
        </row>
        <row r="43">
          <cell r="A43" t="str">
            <v>GENERAL SERVICE EQUAL TO OR GREATER THAN 1,500 KW - INTERVAL METERED</v>
          </cell>
        </row>
        <row r="44">
          <cell r="A44" t="str">
            <v>GENERAL SERVICE GREATER THAN 1,000 KW</v>
          </cell>
        </row>
        <row r="45">
          <cell r="A45" t="str">
            <v>GENERAL SERVICE GREATER THAN 50 kW - WMP</v>
          </cell>
        </row>
        <row r="46">
          <cell r="A46" t="str">
            <v>GENERAL SERVICE INTERMEDIATE 1,000 TO 4,999 KW</v>
          </cell>
        </row>
        <row r="47">
          <cell r="A47" t="str">
            <v>GENERAL SERVICE INTERMEDIATE RATE CLASS 1,000 TO 4,999 KW (FORMERLY GENERAL SERVICE &gt; 50 KW CUSTOMERS)</v>
          </cell>
        </row>
        <row r="48">
          <cell r="A48" t="str">
            <v>GENERAL SERVICE INTERMEDIATE RATE CLASS 1,000 TO 4,999 KW (FORMERLY LARGE USE CUSTOMERS)</v>
          </cell>
        </row>
        <row r="49">
          <cell r="A49" t="str">
            <v>GENERAL SERVICE LESS THAN 50 KW</v>
          </cell>
        </row>
        <row r="50">
          <cell r="A50" t="str">
            <v>GENERAL SERVICE LESS THAN 50 KW - SINGLE PHASE ENERGY-BILLED [G1]</v>
          </cell>
        </row>
        <row r="51">
          <cell r="A51" t="str">
            <v>GENERAL SERVICE LESS THAN 50 KW - THREE PHASE ENERGY-BILLED [G3]</v>
          </cell>
        </row>
        <row r="52">
          <cell r="A52" t="str">
            <v>GENERAL SERVICE LESS THAN 50 KW - TRANSMISSION CLASS ENERGY-BILLED [T]</v>
          </cell>
        </row>
        <row r="53">
          <cell r="A53" t="str">
            <v>GENERAL SERVICE LESS THAN 50 KW - URBAN ENERGY-BILLED [UG]</v>
          </cell>
        </row>
        <row r="54">
          <cell r="A54" t="str">
            <v>GENERAL SERVICE SINGLE PHASE - G1</v>
          </cell>
        </row>
        <row r="55">
          <cell r="A55" t="str">
            <v>GENERAL SERVICE THREE PHASE - G3</v>
          </cell>
        </row>
        <row r="56">
          <cell r="A56" t="str">
            <v>INTERMEDIATE USERS</v>
          </cell>
        </row>
        <row r="57">
          <cell r="A57" t="str">
            <v>INTERMEDIATE WITH SELF GENERATION</v>
          </cell>
        </row>
        <row r="58">
          <cell r="A58" t="str">
            <v>LARGE USE</v>
          </cell>
        </row>
        <row r="59">
          <cell r="A59" t="str">
            <v>LARGE USE - 3TS</v>
          </cell>
        </row>
        <row r="60">
          <cell r="A60" t="str">
            <v>LARGE USE - FORD ANNEX</v>
          </cell>
        </row>
        <row r="61">
          <cell r="A61" t="str">
            <v>LARGE USE - REGULAR</v>
          </cell>
        </row>
        <row r="62">
          <cell r="A62" t="str">
            <v>LARGE USE &gt; 5000 KW</v>
          </cell>
        </row>
        <row r="63">
          <cell r="A63" t="str">
            <v>microFIT</v>
          </cell>
        </row>
        <row r="64">
          <cell r="A64" t="str">
            <v>RESIDENTIAL</v>
          </cell>
        </row>
        <row r="65">
          <cell r="A65" t="str">
            <v>RESIDENTIAL - HENSALL</v>
          </cell>
        </row>
        <row r="66">
          <cell r="A66" t="str">
            <v>RESIDENTIAL - HIGH DENSITY [R1]</v>
          </cell>
        </row>
        <row r="67">
          <cell r="A67" t="str">
            <v>RESIDENTIAL - LOW DENSITY [R2]</v>
          </cell>
        </row>
        <row r="68">
          <cell r="A68" t="str">
            <v>RESIDENTIAL - MEDIUM DENSITY [R1]</v>
          </cell>
        </row>
        <row r="69">
          <cell r="A69" t="str">
            <v>RESIDENTIAL - NORMAL DENSITY [R2]</v>
          </cell>
        </row>
        <row r="70">
          <cell r="A70" t="str">
            <v>RESIDENTIAL - TIME OF USE</v>
          </cell>
        </row>
        <row r="71">
          <cell r="A71" t="str">
            <v>RESIDENTIAL - URBAN [UR]</v>
          </cell>
        </row>
        <row r="72">
          <cell r="A72" t="str">
            <v>RESIDENTIAL REGULAR</v>
          </cell>
        </row>
        <row r="73">
          <cell r="A73" t="str">
            <v>RESIDENTIAL SUBURBAN</v>
          </cell>
        </row>
        <row r="74">
          <cell r="A74" t="str">
            <v>RESIDENTIAL SUBURBAN SEASONAL</v>
          </cell>
        </row>
        <row r="75">
          <cell r="A75" t="str">
            <v>RESIDENTIAL SUBURBAN YEAR ROUND</v>
          </cell>
        </row>
        <row r="76">
          <cell r="A76" t="str">
            <v>RESIDENTIAL URBAN</v>
          </cell>
        </row>
        <row r="77">
          <cell r="A77" t="str">
            <v>RESIDENTIAL URBAN YEAR-ROUND</v>
          </cell>
        </row>
        <row r="78">
          <cell r="A78" t="str">
            <v>SEASONAL RESIDENTIAL</v>
          </cell>
        </row>
        <row r="79">
          <cell r="A79" t="str">
            <v>SEASONAL RESIDENTIAL - HIGH DENSITY [R3]</v>
          </cell>
        </row>
        <row r="80">
          <cell r="A80" t="str">
            <v>SEASONAL RESIDENTIAL - NORMAL DENSITY [R4]</v>
          </cell>
        </row>
        <row r="81">
          <cell r="A81" t="str">
            <v>SENTINEL LIGHTING</v>
          </cell>
        </row>
        <row r="82">
          <cell r="A82" t="str">
            <v>SMALL COMMERCIAL AND USL - PER CONNECTION</v>
          </cell>
        </row>
        <row r="83">
          <cell r="A83" t="str">
            <v>SMALL COMMERCIAL AND USL - PER METER</v>
          </cell>
        </row>
        <row r="84">
          <cell r="A84" t="str">
            <v>STANDARD A GENERAL SERVICE AIR ACCESS</v>
          </cell>
        </row>
        <row r="85">
          <cell r="A85" t="str">
            <v>STANDARD A GENERAL SERVICE ROAD/RAIL</v>
          </cell>
        </row>
        <row r="86">
          <cell r="A86" t="str">
            <v>STANDARD A GRID CONNECTED</v>
          </cell>
        </row>
        <row r="87">
          <cell r="A87" t="str">
            <v>STANDARD A RESIDENTIAL AIR ACCESS</v>
          </cell>
        </row>
        <row r="88">
          <cell r="A88" t="str">
            <v>STANDARD A RESIDENTIAL ROAD/RAIL</v>
          </cell>
        </row>
        <row r="89">
          <cell r="A89" t="str">
            <v>STANDBY - GENERAL SERVICE 1,000 - 5,000 KW</v>
          </cell>
        </row>
        <row r="90">
          <cell r="A90" t="str">
            <v>STANDBY - GENERAL SERVICE 50 - 1,000 KW</v>
          </cell>
        </row>
        <row r="91">
          <cell r="A91" t="str">
            <v>STANDBY - LARGE USE</v>
          </cell>
        </row>
        <row r="92">
          <cell r="A92" t="str">
            <v>STANDBY DISTRIBUTION SERVICE</v>
          </cell>
        </row>
        <row r="93">
          <cell r="A93" t="str">
            <v>STANDBY POWER</v>
          </cell>
        </row>
        <row r="94">
          <cell r="A94" t="str">
            <v>STANDBY POWER - APPROVED ON AN INTERIM BASIS</v>
          </cell>
        </row>
        <row r="95">
          <cell r="A95" t="str">
            <v>STANDBY POWER GENERAL SERVICE 1,500 TO 4,999 KW</v>
          </cell>
        </row>
        <row r="96">
          <cell r="A96" t="str">
            <v>STANDBY POWER GENERAL SERVICE 50 TO 1,499 KW</v>
          </cell>
        </row>
        <row r="97">
          <cell r="A97" t="str">
            <v>STANDBY POWER GENERAL SERVICE LARGE USE</v>
          </cell>
        </row>
        <row r="98">
          <cell r="A98" t="str">
            <v>STREET LIGHTING</v>
          </cell>
        </row>
        <row r="99">
          <cell r="A99" t="str">
            <v>SUB TRANSMISSION [ST]</v>
          </cell>
        </row>
        <row r="100">
          <cell r="A100" t="str">
            <v>UNMETERED SCATTERED LOAD</v>
          </cell>
        </row>
        <row r="101">
          <cell r="A101" t="str">
            <v>URBAN GENERAL SERVICE DEMAND BILLED (50 KW AND ABOVE) [UGD]</v>
          </cell>
        </row>
        <row r="102">
          <cell r="A102" t="str">
            <v>URBAN GENERAL SERVICE ENERGY BILLED (LESS THAN 50 KW) [UGE]</v>
          </cell>
        </row>
        <row r="103">
          <cell r="A103" t="str">
            <v>WESTPORT SEWAGE TREATMENT PLANT</v>
          </cell>
        </row>
        <row r="104">
          <cell r="A104" t="str">
            <v>YEAR-ROUND RESIDENTIAL - R2</v>
          </cell>
        </row>
      </sheetData>
      <sheetData sheetId="55"/>
      <sheetData sheetId="5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cell r="J3" t="str">
            <v>$</v>
          </cell>
        </row>
        <row r="4">
          <cell r="D4" t="str">
            <v>Deferral / Variance Account Rate Rider (GA) – if applicable</v>
          </cell>
          <cell r="J4" t="str">
            <v>$/kWh</v>
          </cell>
        </row>
        <row r="5">
          <cell r="D5" t="str">
            <v>Distribution Volumetric Rate</v>
          </cell>
          <cell r="J5" t="str">
            <v>$/kW</v>
          </cell>
        </row>
        <row r="6">
          <cell r="D6" t="str">
            <v>Distribution Wheeling Service Rate</v>
          </cell>
          <cell r="J6" t="str">
            <v>$/kVA</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8" Type="http://schemas.openxmlformats.org/officeDocument/2006/relationships/hyperlink" Target="http://[s1l7];/" TargetMode="External"/><Relationship Id="rId3" Type="http://schemas.openxmlformats.org/officeDocument/2006/relationships/hyperlink" Target="http://[s1l2];/" TargetMode="External"/><Relationship Id="rId7" Type="http://schemas.openxmlformats.org/officeDocument/2006/relationships/hyperlink" Target="http://[s1l6];/" TargetMode="External"/><Relationship Id="rId2" Type="http://schemas.openxmlformats.org/officeDocument/2006/relationships/hyperlink" Target="http://[s1l1];/" TargetMode="External"/><Relationship Id="rId1" Type="http://schemas.openxmlformats.org/officeDocument/2006/relationships/hyperlink" Target="http://[s1l0];/" TargetMode="External"/><Relationship Id="rId6" Type="http://schemas.openxmlformats.org/officeDocument/2006/relationships/hyperlink" Target="http://[s1l5];/" TargetMode="External"/><Relationship Id="rId5" Type="http://schemas.openxmlformats.org/officeDocument/2006/relationships/hyperlink" Target="http://[s1l4];/" TargetMode="External"/><Relationship Id="rId10" Type="http://schemas.openxmlformats.org/officeDocument/2006/relationships/drawing" Target="../drawings/drawing2.xml"/><Relationship Id="rId4" Type="http://schemas.openxmlformats.org/officeDocument/2006/relationships/hyperlink" Target="http://[s1l3];/" TargetMode="External"/><Relationship Id="rId9"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H107"/>
  <sheetViews>
    <sheetView showGridLines="0" view="pageBreakPreview" zoomScale="70" zoomScaleNormal="100" zoomScaleSheetLayoutView="70" workbookViewId="0">
      <selection activeCell="E28" sqref="E28"/>
    </sheetView>
  </sheetViews>
  <sheetFormatPr defaultColWidth="9.33203125" defaultRowHeight="0" customHeight="1" zeroHeight="1" x14ac:dyDescent="0.3"/>
  <cols>
    <col min="1" max="1" width="14.6640625" style="7" customWidth="1"/>
    <col min="2" max="2" width="11.44140625" style="7" hidden="1" customWidth="1"/>
    <col min="3" max="3" width="26.6640625" style="7" customWidth="1"/>
    <col min="4" max="4" width="34.44140625" style="7" customWidth="1"/>
    <col min="5" max="5" width="30.6640625" style="35" customWidth="1"/>
    <col min="6" max="6" width="13.5546875" style="7" customWidth="1"/>
    <col min="7" max="25" width="9.33203125" style="7"/>
    <col min="26" max="26" width="8.5546875" style="7" customWidth="1"/>
    <col min="27" max="27" width="3.6640625" style="36" customWidth="1"/>
    <col min="28" max="28" width="67.6640625" style="119" hidden="1" customWidth="1"/>
    <col min="29" max="29" width="36" style="36" hidden="1" customWidth="1"/>
    <col min="30" max="31" width="16.33203125" style="36" customWidth="1"/>
    <col min="32" max="32" width="13.6640625" style="37" customWidth="1"/>
    <col min="33" max="33" width="24.44140625" style="37" customWidth="1"/>
    <col min="34" max="34" width="6.33203125" style="7" customWidth="1"/>
    <col min="35" max="35" width="9.33203125" style="7" customWidth="1"/>
    <col min="36" max="36" width="45.33203125" style="7" customWidth="1"/>
    <col min="37" max="16384" width="9.33203125" style="7"/>
  </cols>
  <sheetData>
    <row r="1" spans="1:34" ht="31.5" customHeight="1" x14ac:dyDescent="0.3">
      <c r="AB1" s="128" t="s">
        <v>190</v>
      </c>
      <c r="AC1" s="135" t="s">
        <v>1015</v>
      </c>
    </row>
    <row r="2" spans="1:34" ht="27" x14ac:dyDescent="0.3">
      <c r="C2" s="184"/>
      <c r="D2" s="184"/>
      <c r="E2" s="184"/>
      <c r="F2" s="184"/>
      <c r="G2" s="184"/>
      <c r="H2" s="184"/>
      <c r="I2" s="184"/>
      <c r="J2" s="184"/>
      <c r="AB2" s="128" t="s">
        <v>191</v>
      </c>
      <c r="AC2" s="136" t="s">
        <v>951</v>
      </c>
      <c r="AF2" s="36"/>
      <c r="AG2" s="36"/>
      <c r="AH2" s="36"/>
    </row>
    <row r="3" spans="1:34" ht="17.399999999999999" x14ac:dyDescent="0.3">
      <c r="C3" s="184"/>
      <c r="D3" s="184"/>
      <c r="E3" s="184"/>
      <c r="F3" s="184"/>
      <c r="G3" s="184"/>
      <c r="H3" s="184"/>
      <c r="I3" s="184"/>
      <c r="J3" s="184"/>
      <c r="AB3" s="128" t="s">
        <v>192</v>
      </c>
    </row>
    <row r="4" spans="1:34" ht="17.399999999999999" x14ac:dyDescent="0.3">
      <c r="C4" s="184"/>
      <c r="D4" s="184"/>
      <c r="E4" s="184"/>
      <c r="F4" s="184"/>
      <c r="G4" s="184"/>
      <c r="H4" s="184"/>
      <c r="I4" s="184"/>
      <c r="J4" s="184"/>
      <c r="AB4" s="128" t="s">
        <v>193</v>
      </c>
    </row>
    <row r="5" spans="1:34" ht="17.399999999999999" x14ac:dyDescent="0.3">
      <c r="C5" s="184"/>
      <c r="D5" s="184"/>
      <c r="E5" s="184"/>
      <c r="F5" s="184"/>
      <c r="G5" s="184"/>
      <c r="H5" s="184"/>
      <c r="I5" s="184"/>
      <c r="J5" s="184"/>
      <c r="AB5" s="128" t="s">
        <v>940</v>
      </c>
    </row>
    <row r="6" spans="1:34" ht="15.6" x14ac:dyDescent="0.3">
      <c r="AB6" s="128" t="s">
        <v>131</v>
      </c>
    </row>
    <row r="7" spans="1:34" ht="15.6" x14ac:dyDescent="0.3">
      <c r="AB7" s="128" t="s">
        <v>138</v>
      </c>
    </row>
    <row r="8" spans="1:34" ht="15.6" x14ac:dyDescent="0.3">
      <c r="AB8" s="128" t="s">
        <v>179</v>
      </c>
    </row>
    <row r="9" spans="1:34" ht="15.6" x14ac:dyDescent="0.3">
      <c r="AB9" s="128" t="s">
        <v>0</v>
      </c>
    </row>
    <row r="10" spans="1:34" ht="9" customHeight="1" x14ac:dyDescent="0.4">
      <c r="C10" s="38"/>
      <c r="AB10" s="128" t="s">
        <v>1</v>
      </c>
    </row>
    <row r="11" spans="1:34" ht="9" customHeight="1" x14ac:dyDescent="0.3">
      <c r="AB11" s="128" t="s">
        <v>180</v>
      </c>
    </row>
    <row r="12" spans="1:34" ht="9" customHeight="1" x14ac:dyDescent="0.3">
      <c r="AB12" s="128" t="s">
        <v>2</v>
      </c>
    </row>
    <row r="13" spans="1:34" ht="15.6" x14ac:dyDescent="0.3">
      <c r="A13" s="49" t="s">
        <v>184</v>
      </c>
      <c r="AB13" s="128" t="s">
        <v>139</v>
      </c>
    </row>
    <row r="14" spans="1:34" ht="16.2" thickBot="1" x14ac:dyDescent="0.35">
      <c r="F14" s="35"/>
      <c r="G14" s="35"/>
      <c r="H14" s="35"/>
      <c r="AB14" s="128" t="s">
        <v>3</v>
      </c>
    </row>
    <row r="15" spans="1:34" ht="16.8" thickTop="1" thickBot="1" x14ac:dyDescent="0.35">
      <c r="C15" s="39" t="s">
        <v>148</v>
      </c>
      <c r="D15" s="185" t="s">
        <v>205</v>
      </c>
      <c r="E15" s="186"/>
      <c r="F15" s="35"/>
      <c r="G15" s="35"/>
      <c r="H15" s="35"/>
      <c r="AB15" s="128" t="s">
        <v>4</v>
      </c>
    </row>
    <row r="16" spans="1:34" ht="16.2" thickBot="1" x14ac:dyDescent="0.35">
      <c r="C16" s="123"/>
      <c r="E16" s="125"/>
      <c r="G16" s="123"/>
      <c r="I16" s="123"/>
      <c r="M16" s="31"/>
      <c r="N16" s="31"/>
      <c r="O16" s="31"/>
      <c r="P16" s="31"/>
      <c r="Q16" s="31"/>
      <c r="R16" s="31"/>
      <c r="S16" s="31"/>
      <c r="AB16" s="128" t="s">
        <v>941</v>
      </c>
    </row>
    <row r="17" spans="3:33" ht="16.2" thickTop="1" x14ac:dyDescent="0.3">
      <c r="C17" s="122" t="s">
        <v>149</v>
      </c>
      <c r="D17" s="179" t="s">
        <v>1320</v>
      </c>
      <c r="E17" s="125"/>
      <c r="G17" s="123"/>
      <c r="I17" s="123"/>
      <c r="M17" s="31"/>
      <c r="N17" s="31"/>
      <c r="O17" s="31"/>
      <c r="P17" s="31"/>
      <c r="Q17" s="31"/>
      <c r="R17" s="31"/>
      <c r="S17" s="31"/>
      <c r="AB17" s="128" t="s">
        <v>942</v>
      </c>
    </row>
    <row r="18" spans="3:33" ht="16.2" thickBot="1" x14ac:dyDescent="0.35">
      <c r="C18" s="123"/>
      <c r="E18" s="125"/>
      <c r="G18" s="123"/>
      <c r="I18" s="123"/>
      <c r="M18" s="31"/>
      <c r="N18" s="31"/>
      <c r="O18" s="31"/>
      <c r="P18" s="31"/>
      <c r="Q18" s="31"/>
      <c r="R18" s="31"/>
      <c r="S18" s="31"/>
      <c r="AB18" s="128" t="s">
        <v>952</v>
      </c>
    </row>
    <row r="19" spans="3:33" ht="16.2" thickTop="1" x14ac:dyDescent="0.25">
      <c r="C19" s="122" t="s">
        <v>211</v>
      </c>
      <c r="D19" s="182" t="s">
        <v>1321</v>
      </c>
      <c r="E19" s="183"/>
      <c r="G19" s="126"/>
      <c r="H19" s="41"/>
      <c r="I19" s="123"/>
      <c r="M19" s="31"/>
      <c r="N19" s="31"/>
      <c r="O19" s="31"/>
      <c r="P19" s="31"/>
      <c r="Q19" s="31"/>
      <c r="R19" s="31"/>
      <c r="S19" s="31"/>
      <c r="AB19" s="128" t="s">
        <v>196</v>
      </c>
    </row>
    <row r="20" spans="3:33" ht="16.2" thickBot="1" x14ac:dyDescent="0.35">
      <c r="C20" s="121"/>
      <c r="E20" s="124"/>
      <c r="G20" s="121"/>
      <c r="I20" s="121"/>
      <c r="M20" s="31"/>
      <c r="N20" s="31"/>
      <c r="O20" s="31"/>
      <c r="P20" s="31"/>
      <c r="Q20" s="31"/>
      <c r="R20" s="31"/>
      <c r="S20" s="31"/>
      <c r="AA20" s="42"/>
      <c r="AB20" s="128" t="s">
        <v>197</v>
      </c>
      <c r="AD20" s="42"/>
      <c r="AE20" s="42"/>
      <c r="AF20" s="33"/>
      <c r="AG20" s="33"/>
    </row>
    <row r="21" spans="3:33" ht="16.2" thickTop="1" x14ac:dyDescent="0.3">
      <c r="C21" s="40" t="s">
        <v>150</v>
      </c>
      <c r="D21" s="179" t="s">
        <v>1322</v>
      </c>
      <c r="M21" s="31"/>
      <c r="N21" s="31"/>
      <c r="O21" s="31"/>
      <c r="P21" s="31"/>
      <c r="Q21" s="31"/>
      <c r="R21" s="31"/>
      <c r="S21" s="31"/>
      <c r="AB21" s="128" t="s">
        <v>188</v>
      </c>
      <c r="AE21" s="7"/>
      <c r="AF21" s="43"/>
      <c r="AG21" s="44"/>
    </row>
    <row r="22" spans="3:33" ht="16.2" thickBot="1" x14ac:dyDescent="0.3">
      <c r="E22" s="41"/>
      <c r="M22" s="31"/>
      <c r="N22" s="31"/>
      <c r="O22" s="31"/>
      <c r="P22" s="31"/>
      <c r="Q22" s="31"/>
      <c r="R22" s="31"/>
      <c r="S22" s="31"/>
      <c r="AB22" s="128" t="s">
        <v>189</v>
      </c>
      <c r="AE22" s="7"/>
      <c r="AF22" s="43"/>
      <c r="AG22" s="44"/>
    </row>
    <row r="23" spans="3:33" ht="15" thickTop="1" x14ac:dyDescent="0.25">
      <c r="C23" s="40" t="s">
        <v>151</v>
      </c>
      <c r="D23" s="182" t="s">
        <v>1323</v>
      </c>
      <c r="E23" s="183"/>
      <c r="M23" s="31"/>
      <c r="N23" s="31"/>
      <c r="O23" s="31"/>
      <c r="P23" s="31"/>
      <c r="Q23" s="31"/>
      <c r="R23" s="31"/>
      <c r="S23" s="31"/>
      <c r="AB23" s="128" t="s">
        <v>943</v>
      </c>
      <c r="AE23" s="7"/>
      <c r="AF23" s="43"/>
      <c r="AG23" s="44"/>
    </row>
    <row r="24" spans="3:33" ht="16.2" thickBot="1" x14ac:dyDescent="0.35">
      <c r="C24" s="45"/>
      <c r="D24" s="46"/>
      <c r="I24" s="47"/>
      <c r="M24" s="31"/>
      <c r="N24" s="31"/>
      <c r="O24" s="31"/>
      <c r="P24" s="31"/>
      <c r="Q24" s="31"/>
      <c r="R24" s="31"/>
      <c r="S24" s="31"/>
      <c r="AB24" s="128" t="s">
        <v>944</v>
      </c>
      <c r="AE24" s="7"/>
      <c r="AF24" s="43"/>
      <c r="AG24" s="44"/>
    </row>
    <row r="25" spans="3:33" ht="15.75" customHeight="1" thickTop="1" x14ac:dyDescent="0.3">
      <c r="C25" s="40" t="s">
        <v>152</v>
      </c>
      <c r="D25" s="48">
        <v>2016</v>
      </c>
      <c r="M25" s="31"/>
      <c r="N25" s="31"/>
      <c r="O25" s="31"/>
      <c r="P25" s="31"/>
      <c r="Q25" s="31"/>
      <c r="R25" s="31"/>
      <c r="S25" s="31"/>
      <c r="AB25" s="128" t="s">
        <v>5</v>
      </c>
      <c r="AE25" s="7"/>
      <c r="AF25" s="43"/>
      <c r="AG25" s="44"/>
    </row>
    <row r="26" spans="3:33" ht="15.75" customHeight="1" x14ac:dyDescent="0.3">
      <c r="M26" s="31"/>
      <c r="N26" s="31"/>
      <c r="O26" s="31"/>
      <c r="P26" s="31"/>
      <c r="Q26" s="31"/>
      <c r="R26" s="31"/>
      <c r="S26" s="31"/>
      <c r="AB26" s="128" t="s">
        <v>6</v>
      </c>
      <c r="AE26" s="7"/>
      <c r="AF26" s="43"/>
      <c r="AG26" s="44"/>
    </row>
    <row r="27" spans="3:33" ht="15.75" customHeight="1" x14ac:dyDescent="0.3">
      <c r="C27" s="32"/>
      <c r="M27" s="31"/>
      <c r="N27" s="31"/>
      <c r="O27" s="31"/>
      <c r="P27" s="31"/>
      <c r="Q27" s="31"/>
      <c r="R27" s="31"/>
      <c r="S27" s="31"/>
      <c r="AB27" s="128" t="s">
        <v>7</v>
      </c>
      <c r="AE27" s="7"/>
      <c r="AF27" s="43"/>
      <c r="AG27" s="44"/>
    </row>
    <row r="28" spans="3:33" ht="15.75" customHeight="1" x14ac:dyDescent="0.3">
      <c r="C28" s="32"/>
      <c r="M28" s="31"/>
      <c r="N28" s="31"/>
      <c r="O28" s="31"/>
      <c r="P28" s="31"/>
      <c r="Q28" s="31"/>
      <c r="R28" s="31"/>
      <c r="S28" s="31"/>
      <c r="AB28" s="128" t="s">
        <v>132</v>
      </c>
      <c r="AE28" s="7"/>
      <c r="AF28" s="43"/>
      <c r="AG28" s="44"/>
    </row>
    <row r="29" spans="3:33" ht="15.75" customHeight="1" x14ac:dyDescent="0.3">
      <c r="C29" s="32"/>
      <c r="AB29" s="128" t="s">
        <v>198</v>
      </c>
      <c r="AE29" s="7"/>
      <c r="AF29" s="43"/>
      <c r="AG29" s="44"/>
    </row>
    <row r="30" spans="3:33" ht="15.75" customHeight="1" x14ac:dyDescent="0.3">
      <c r="AB30" s="128" t="s">
        <v>141</v>
      </c>
      <c r="AE30" s="7"/>
      <c r="AF30" s="43"/>
      <c r="AG30" s="44"/>
    </row>
    <row r="31" spans="3:33" ht="15.6" x14ac:dyDescent="0.3">
      <c r="C31" s="31"/>
      <c r="AB31" s="128" t="s">
        <v>199</v>
      </c>
      <c r="AE31" s="7"/>
      <c r="AF31" s="43"/>
      <c r="AG31" s="44"/>
    </row>
    <row r="32" spans="3:33" ht="15.6" x14ac:dyDescent="0.3">
      <c r="F32" s="50"/>
      <c r="G32" s="50"/>
      <c r="H32" s="50"/>
      <c r="I32" s="50"/>
      <c r="J32" s="50"/>
      <c r="K32" s="50"/>
      <c r="AB32" s="128" t="s">
        <v>142</v>
      </c>
      <c r="AE32" s="7"/>
      <c r="AF32" s="43"/>
      <c r="AG32" s="44"/>
    </row>
    <row r="33" spans="3:33" ht="15.6" x14ac:dyDescent="0.3">
      <c r="F33" s="50"/>
      <c r="G33" s="50"/>
      <c r="H33" s="50"/>
      <c r="I33" s="50"/>
      <c r="J33" s="50"/>
      <c r="K33" s="50"/>
      <c r="AB33" s="128" t="s">
        <v>8</v>
      </c>
      <c r="AE33" s="7"/>
      <c r="AF33" s="43"/>
      <c r="AG33" s="44"/>
    </row>
    <row r="34" spans="3:33" ht="15.6" x14ac:dyDescent="0.3">
      <c r="F34" s="50"/>
      <c r="G34" s="50"/>
      <c r="H34" s="50"/>
      <c r="I34" s="50"/>
      <c r="J34" s="50"/>
      <c r="K34" s="50"/>
      <c r="AB34" s="128" t="s">
        <v>210</v>
      </c>
      <c r="AE34" s="7"/>
      <c r="AF34" s="43"/>
      <c r="AG34" s="44"/>
    </row>
    <row r="35" spans="3:33" ht="15.6" x14ac:dyDescent="0.3">
      <c r="D35" s="34"/>
      <c r="E35" s="7"/>
      <c r="F35" s="51"/>
      <c r="G35" s="51"/>
      <c r="H35" s="51"/>
      <c r="I35" s="51"/>
      <c r="J35" s="51"/>
      <c r="K35" s="51"/>
      <c r="AB35" s="128" t="s">
        <v>200</v>
      </c>
      <c r="AE35" s="7"/>
      <c r="AF35" s="43"/>
      <c r="AG35" s="44"/>
    </row>
    <row r="36" spans="3:33" ht="15.75" customHeight="1" x14ac:dyDescent="0.3">
      <c r="D36" s="1"/>
      <c r="E36" s="7"/>
      <c r="F36" s="52"/>
      <c r="G36" s="50"/>
      <c r="H36" s="50"/>
      <c r="I36" s="50"/>
      <c r="J36" s="50"/>
      <c r="K36" s="50"/>
      <c r="AB36" s="128" t="s">
        <v>201</v>
      </c>
      <c r="AE36" s="7"/>
      <c r="AF36" s="43"/>
      <c r="AG36" s="44"/>
    </row>
    <row r="37" spans="3:33" ht="15.75" customHeight="1" x14ac:dyDescent="0.3">
      <c r="D37" s="34"/>
      <c r="E37" s="7"/>
      <c r="F37" s="51"/>
      <c r="G37" s="51"/>
      <c r="H37" s="51"/>
      <c r="I37" s="51"/>
      <c r="J37" s="51"/>
      <c r="K37" s="51"/>
      <c r="AB37" s="128" t="s">
        <v>202</v>
      </c>
      <c r="AE37" s="7"/>
      <c r="AF37" s="43"/>
      <c r="AG37" s="44"/>
    </row>
    <row r="38" spans="3:33" ht="15.75" customHeight="1" x14ac:dyDescent="0.3">
      <c r="D38" s="1"/>
      <c r="E38" s="7"/>
      <c r="F38" s="52"/>
      <c r="G38" s="50"/>
      <c r="H38" s="50"/>
      <c r="I38" s="50"/>
      <c r="J38" s="50"/>
      <c r="K38" s="50"/>
      <c r="AB38" s="128" t="s">
        <v>945</v>
      </c>
      <c r="AE38" s="7"/>
      <c r="AF38" s="43"/>
      <c r="AG38" s="44"/>
    </row>
    <row r="39" spans="3:33" ht="15.75" customHeight="1" x14ac:dyDescent="0.3">
      <c r="D39" s="34"/>
      <c r="E39" s="53"/>
      <c r="F39" s="51"/>
      <c r="G39" s="51"/>
      <c r="H39" s="51"/>
      <c r="I39" s="51"/>
      <c r="J39" s="51"/>
      <c r="K39" s="51"/>
      <c r="AB39" s="128" t="s">
        <v>143</v>
      </c>
      <c r="AE39" s="7"/>
      <c r="AF39" s="43"/>
      <c r="AG39" s="44"/>
    </row>
    <row r="40" spans="3:33" ht="15.6" x14ac:dyDescent="0.3">
      <c r="D40" s="1"/>
      <c r="E40" s="7"/>
      <c r="F40" s="54"/>
      <c r="G40" s="50"/>
      <c r="H40" s="50"/>
      <c r="I40" s="50"/>
      <c r="J40" s="50"/>
      <c r="K40" s="50"/>
      <c r="AB40" s="128" t="s">
        <v>203</v>
      </c>
      <c r="AE40" s="7"/>
      <c r="AF40" s="43"/>
      <c r="AG40" s="44"/>
    </row>
    <row r="41" spans="3:33" ht="15.6" x14ac:dyDescent="0.3">
      <c r="D41" s="55"/>
      <c r="E41" s="56"/>
      <c r="F41" s="51"/>
      <c r="G41" s="51"/>
      <c r="H41" s="51"/>
      <c r="I41" s="51"/>
      <c r="J41" s="51"/>
      <c r="K41" s="51"/>
      <c r="AB41" s="128" t="s">
        <v>133</v>
      </c>
      <c r="AE41" s="7"/>
      <c r="AF41" s="43"/>
      <c r="AG41" s="44"/>
    </row>
    <row r="42" spans="3:33" ht="13.2" x14ac:dyDescent="0.25">
      <c r="E42" s="7"/>
      <c r="F42" s="50"/>
      <c r="G42" s="50"/>
      <c r="H42" s="50"/>
      <c r="I42" s="50"/>
      <c r="J42" s="50"/>
      <c r="K42" s="50"/>
      <c r="AB42" s="128" t="s">
        <v>9</v>
      </c>
      <c r="AE42" s="7"/>
      <c r="AF42" s="43"/>
      <c r="AG42" s="44"/>
    </row>
    <row r="43" spans="3:33" ht="15.6" x14ac:dyDescent="0.3">
      <c r="D43" s="55"/>
      <c r="E43" s="55"/>
      <c r="F43" s="57"/>
      <c r="G43" s="57"/>
      <c r="H43" s="58"/>
      <c r="I43" s="58"/>
      <c r="J43" s="58"/>
      <c r="K43" s="58"/>
      <c r="AB43" s="128" t="s">
        <v>144</v>
      </c>
      <c r="AE43" s="7"/>
      <c r="AF43" s="43"/>
      <c r="AG43" s="44"/>
    </row>
    <row r="44" spans="3:33" ht="13.2" x14ac:dyDescent="0.25">
      <c r="E44" s="7"/>
      <c r="F44" s="50"/>
      <c r="G44" s="50"/>
      <c r="H44" s="50"/>
      <c r="I44" s="50"/>
      <c r="J44" s="50"/>
      <c r="K44" s="50"/>
      <c r="AB44" s="128" t="s">
        <v>10</v>
      </c>
      <c r="AE44" s="7"/>
      <c r="AF44" s="43"/>
      <c r="AG44" s="44"/>
    </row>
    <row r="45" spans="3:33" ht="15" customHeight="1" x14ac:dyDescent="0.25">
      <c r="D45" s="59"/>
      <c r="E45" s="59"/>
      <c r="F45" s="60"/>
      <c r="G45" s="60"/>
      <c r="H45" s="60"/>
      <c r="I45" s="61"/>
      <c r="J45" s="61"/>
      <c r="K45" s="61"/>
      <c r="AB45" s="128" t="s">
        <v>204</v>
      </c>
      <c r="AE45" s="7"/>
      <c r="AF45" s="43"/>
      <c r="AG45" s="44"/>
    </row>
    <row r="46" spans="3:33" ht="15" customHeight="1" x14ac:dyDescent="0.25">
      <c r="C46" s="59"/>
      <c r="D46" s="59"/>
      <c r="E46" s="59"/>
      <c r="F46" s="60"/>
      <c r="G46" s="60"/>
      <c r="H46" s="60"/>
      <c r="I46" s="61"/>
      <c r="J46" s="61"/>
      <c r="K46" s="61"/>
      <c r="AB46" s="128" t="s">
        <v>11</v>
      </c>
      <c r="AE46" s="7"/>
      <c r="AF46" s="43"/>
      <c r="AG46" s="44"/>
    </row>
    <row r="47" spans="3:33" ht="15.6" x14ac:dyDescent="0.3">
      <c r="F47" s="50"/>
      <c r="G47" s="50"/>
      <c r="H47" s="50"/>
      <c r="I47" s="50"/>
      <c r="J47" s="50"/>
      <c r="K47" s="50"/>
      <c r="AB47" s="128" t="s">
        <v>205</v>
      </c>
      <c r="AE47" s="7"/>
      <c r="AF47" s="43"/>
      <c r="AG47" s="44"/>
    </row>
    <row r="48" spans="3:33" ht="15.6" x14ac:dyDescent="0.3">
      <c r="F48" s="50"/>
      <c r="G48" s="50"/>
      <c r="H48" s="50"/>
      <c r="I48" s="50"/>
      <c r="J48" s="50"/>
      <c r="K48" s="50"/>
      <c r="AB48" s="128" t="s">
        <v>206</v>
      </c>
      <c r="AE48" s="7"/>
      <c r="AF48" s="43"/>
      <c r="AG48" s="44"/>
    </row>
    <row r="49" spans="28:33" ht="15.6" x14ac:dyDescent="0.3">
      <c r="AB49" s="128" t="s">
        <v>207</v>
      </c>
      <c r="AE49" s="7"/>
      <c r="AF49" s="43"/>
      <c r="AG49" s="44"/>
    </row>
    <row r="50" spans="28:33" ht="15.6" x14ac:dyDescent="0.3">
      <c r="AB50" s="128" t="s">
        <v>134</v>
      </c>
      <c r="AE50" s="7"/>
      <c r="AF50" s="43"/>
      <c r="AG50" s="44"/>
    </row>
    <row r="51" spans="28:33" ht="15.6" x14ac:dyDescent="0.3">
      <c r="AB51" s="128" t="s">
        <v>12</v>
      </c>
      <c r="AE51" s="7"/>
      <c r="AF51" s="43"/>
      <c r="AG51" s="44"/>
    </row>
    <row r="52" spans="28:33" ht="15.6" x14ac:dyDescent="0.3">
      <c r="AB52" s="128" t="s">
        <v>1016</v>
      </c>
      <c r="AE52" s="7"/>
      <c r="AF52" s="43"/>
      <c r="AG52" s="44"/>
    </row>
    <row r="53" spans="28:33" ht="15.6" x14ac:dyDescent="0.3">
      <c r="AB53" s="128" t="s">
        <v>1017</v>
      </c>
      <c r="AE53" s="7"/>
      <c r="AF53" s="43"/>
      <c r="AG53" s="44"/>
    </row>
    <row r="54" spans="28:33" ht="15.6" x14ac:dyDescent="0.3">
      <c r="AB54" s="128" t="s">
        <v>14</v>
      </c>
      <c r="AE54" s="7"/>
      <c r="AF54" s="43"/>
      <c r="AG54" s="44"/>
    </row>
    <row r="55" spans="28:33" ht="15.6" x14ac:dyDescent="0.3">
      <c r="AB55" s="128" t="s">
        <v>181</v>
      </c>
      <c r="AE55" s="7"/>
      <c r="AF55" s="43"/>
      <c r="AG55" s="44"/>
    </row>
    <row r="56" spans="28:33" ht="15.6" x14ac:dyDescent="0.3">
      <c r="AB56" s="128" t="s">
        <v>15</v>
      </c>
      <c r="AE56" s="7"/>
      <c r="AF56" s="43"/>
      <c r="AG56" s="44"/>
    </row>
    <row r="57" spans="28:33" ht="15.6" x14ac:dyDescent="0.3">
      <c r="AB57" s="128" t="s">
        <v>182</v>
      </c>
      <c r="AE57" s="7"/>
      <c r="AF57" s="43"/>
      <c r="AG57" s="44"/>
    </row>
    <row r="58" spans="28:33" ht="15.6" x14ac:dyDescent="0.3">
      <c r="AB58" s="128" t="s">
        <v>145</v>
      </c>
      <c r="AE58" s="7"/>
      <c r="AF58" s="43"/>
      <c r="AG58" s="44"/>
    </row>
    <row r="59" spans="28:33" ht="15.6" x14ac:dyDescent="0.3">
      <c r="AB59" s="128" t="s">
        <v>16</v>
      </c>
      <c r="AE59" s="7"/>
      <c r="AF59" s="43"/>
      <c r="AG59" s="44"/>
    </row>
    <row r="60" spans="28:33" ht="15.6" x14ac:dyDescent="0.3">
      <c r="AB60" s="128" t="s">
        <v>183</v>
      </c>
      <c r="AE60" s="7"/>
      <c r="AF60" s="43"/>
      <c r="AG60" s="44"/>
    </row>
    <row r="61" spans="28:33" ht="15.6" x14ac:dyDescent="0.3">
      <c r="AB61" s="128" t="s">
        <v>17</v>
      </c>
      <c r="AE61" s="7"/>
      <c r="AF61" s="43"/>
      <c r="AG61" s="44"/>
    </row>
    <row r="62" spans="28:33" ht="15.6" x14ac:dyDescent="0.3">
      <c r="AB62" s="128" t="s">
        <v>18</v>
      </c>
      <c r="AE62" s="7"/>
      <c r="AF62" s="43"/>
      <c r="AG62" s="44"/>
    </row>
    <row r="63" spans="28:33" ht="15.6" x14ac:dyDescent="0.3">
      <c r="AB63" s="128" t="s">
        <v>146</v>
      </c>
      <c r="AE63" s="7"/>
      <c r="AF63" s="43"/>
      <c r="AG63" s="44"/>
    </row>
    <row r="64" spans="28:33" ht="15.6" x14ac:dyDescent="0.3">
      <c r="AB64" s="128" t="s">
        <v>19</v>
      </c>
      <c r="AE64" s="7"/>
      <c r="AF64" s="43"/>
      <c r="AG64" s="44"/>
    </row>
    <row r="65" spans="28:33" ht="15.6" x14ac:dyDescent="0.3">
      <c r="AB65" s="128" t="s">
        <v>208</v>
      </c>
      <c r="AE65" s="7"/>
      <c r="AF65" s="43"/>
      <c r="AG65" s="44"/>
    </row>
    <row r="66" spans="28:33" ht="15.6" x14ac:dyDescent="0.3">
      <c r="AB66" s="128" t="s">
        <v>946</v>
      </c>
      <c r="AE66" s="7"/>
      <c r="AF66" s="43"/>
      <c r="AG66" s="44"/>
    </row>
    <row r="67" spans="28:33" ht="15.6" x14ac:dyDescent="0.3">
      <c r="AB67" s="128" t="s">
        <v>20</v>
      </c>
      <c r="AE67" s="7"/>
      <c r="AF67" s="43"/>
      <c r="AG67" s="44"/>
    </row>
    <row r="68" spans="28:33" ht="15.6" x14ac:dyDescent="0.3">
      <c r="AB68" s="128" t="s">
        <v>137</v>
      </c>
      <c r="AE68" s="7"/>
      <c r="AF68" s="43"/>
      <c r="AG68" s="44"/>
    </row>
    <row r="69" spans="28:33" ht="15.6" x14ac:dyDescent="0.3">
      <c r="AB69" s="128" t="s">
        <v>135</v>
      </c>
      <c r="AE69" s="7"/>
      <c r="AF69" s="43"/>
      <c r="AG69" s="44"/>
    </row>
    <row r="70" spans="28:33" ht="15.6" x14ac:dyDescent="0.3">
      <c r="AB70" s="128" t="s">
        <v>136</v>
      </c>
      <c r="AE70" s="7"/>
      <c r="AF70" s="43"/>
      <c r="AG70" s="44"/>
    </row>
    <row r="71" spans="28:33" ht="15.6" x14ac:dyDescent="0.3">
      <c r="AB71" s="128" t="s">
        <v>209</v>
      </c>
      <c r="AE71" s="7"/>
      <c r="AF71" s="43"/>
      <c r="AG71" s="44"/>
    </row>
    <row r="72" spans="28:33" ht="15.6" x14ac:dyDescent="0.3">
      <c r="AB72" s="128" t="s">
        <v>147</v>
      </c>
      <c r="AC72" s="7"/>
      <c r="AE72" s="7"/>
      <c r="AF72" s="43"/>
      <c r="AG72" s="44"/>
    </row>
    <row r="73" spans="28:33" ht="15.6" x14ac:dyDescent="0.3">
      <c r="AB73" s="128" t="s">
        <v>21</v>
      </c>
      <c r="AC73" s="7"/>
      <c r="AE73" s="7"/>
      <c r="AF73" s="43"/>
      <c r="AG73" s="44"/>
    </row>
    <row r="74" spans="28:33" ht="15.6" x14ac:dyDescent="0.3">
      <c r="AC74" s="7"/>
      <c r="AE74" s="7"/>
      <c r="AF74" s="43"/>
      <c r="AG74" s="44"/>
    </row>
    <row r="75" spans="28:33" ht="15.6" x14ac:dyDescent="0.3">
      <c r="AC75" s="7"/>
      <c r="AE75" s="7"/>
      <c r="AF75" s="43"/>
      <c r="AG75" s="44"/>
    </row>
    <row r="76" spans="28:33" ht="15.6" x14ac:dyDescent="0.3">
      <c r="AC76" s="7"/>
      <c r="AE76" s="7"/>
      <c r="AF76" s="43"/>
      <c r="AG76" s="44"/>
    </row>
    <row r="77" spans="28:33" ht="15.6" x14ac:dyDescent="0.3">
      <c r="AC77" s="7"/>
      <c r="AE77" s="7"/>
      <c r="AF77" s="43"/>
      <c r="AG77" s="44"/>
    </row>
    <row r="78" spans="28:33" ht="15.6" x14ac:dyDescent="0.3">
      <c r="AC78" s="7"/>
      <c r="AE78" s="7"/>
      <c r="AF78" s="43"/>
      <c r="AG78" s="44"/>
    </row>
    <row r="79" spans="28:33" ht="15.6" x14ac:dyDescent="0.3">
      <c r="AC79" s="7"/>
      <c r="AE79" s="7"/>
      <c r="AF79" s="43"/>
      <c r="AG79" s="44"/>
    </row>
    <row r="80" spans="28:33" ht="15.6" x14ac:dyDescent="0.3">
      <c r="AC80" s="7"/>
      <c r="AE80" s="7"/>
      <c r="AF80" s="43"/>
      <c r="AG80" s="44"/>
    </row>
    <row r="81" spans="29:33" ht="15.6" x14ac:dyDescent="0.3">
      <c r="AC81" s="7"/>
      <c r="AE81" s="7"/>
      <c r="AF81" s="43"/>
      <c r="AG81" s="44"/>
    </row>
    <row r="82" spans="29:33" ht="15.6" x14ac:dyDescent="0.3">
      <c r="AC82" s="7"/>
      <c r="AE82" s="7"/>
      <c r="AF82" s="43"/>
      <c r="AG82" s="44"/>
    </row>
    <row r="83" spans="29:33" ht="15.6" x14ac:dyDescent="0.3">
      <c r="AC83" s="7"/>
      <c r="AE83" s="7"/>
      <c r="AF83" s="43"/>
      <c r="AG83" s="44"/>
    </row>
    <row r="84" spans="29:33" ht="15.6" x14ac:dyDescent="0.3">
      <c r="AC84" s="7"/>
      <c r="AE84" s="7"/>
      <c r="AF84" s="43"/>
      <c r="AG84" s="44"/>
    </row>
    <row r="85" spans="29:33" ht="15.6" x14ac:dyDescent="0.3">
      <c r="AC85" s="7"/>
      <c r="AE85" s="7"/>
      <c r="AF85" s="44"/>
      <c r="AG85" s="44"/>
    </row>
    <row r="86" spans="29:33" ht="15.6" x14ac:dyDescent="0.3">
      <c r="AC86" s="7"/>
      <c r="AE86" s="7"/>
      <c r="AF86" s="44"/>
      <c r="AG86" s="44"/>
    </row>
    <row r="87" spans="29:33" ht="15.6" x14ac:dyDescent="0.3">
      <c r="AC87" s="7"/>
      <c r="AE87" s="7"/>
      <c r="AF87" s="44"/>
      <c r="AG87" s="44"/>
    </row>
    <row r="88" spans="29:33" ht="15.6" x14ac:dyDescent="0.3">
      <c r="AC88" s="62"/>
      <c r="AF88" s="44"/>
      <c r="AG88" s="44"/>
    </row>
    <row r="89" spans="29:33" ht="15.6" x14ac:dyDescent="0.3">
      <c r="AC89" s="62"/>
      <c r="AF89" s="44"/>
      <c r="AG89" s="44"/>
    </row>
    <row r="90" spans="29:33" ht="15.6" x14ac:dyDescent="0.3">
      <c r="AC90" s="62"/>
      <c r="AF90" s="44"/>
      <c r="AG90" s="44"/>
    </row>
    <row r="91" spans="29:33" ht="15.6" x14ac:dyDescent="0.3">
      <c r="AC91" s="62"/>
      <c r="AF91" s="44"/>
      <c r="AG91" s="44"/>
    </row>
    <row r="92" spans="29:33" ht="15.6" x14ac:dyDescent="0.3">
      <c r="AC92" s="62"/>
      <c r="AF92" s="44"/>
      <c r="AG92" s="44"/>
    </row>
    <row r="93" spans="29:33" ht="15.6" x14ac:dyDescent="0.3">
      <c r="AC93" s="62"/>
      <c r="AF93" s="44"/>
      <c r="AG93" s="44"/>
    </row>
    <row r="94" spans="29:33" ht="15.6" x14ac:dyDescent="0.3">
      <c r="AC94" s="62"/>
      <c r="AF94" s="44"/>
      <c r="AG94" s="44"/>
    </row>
    <row r="95" spans="29:33" ht="15.6" x14ac:dyDescent="0.3">
      <c r="AC95" s="62"/>
      <c r="AF95" s="44"/>
      <c r="AG95" s="44"/>
    </row>
    <row r="96" spans="29:33" ht="15.6" x14ac:dyDescent="0.3">
      <c r="AC96" s="62"/>
      <c r="AF96" s="44"/>
      <c r="AG96" s="44"/>
    </row>
    <row r="97" spans="29:33" ht="15.6" x14ac:dyDescent="0.3">
      <c r="AC97" s="62"/>
      <c r="AF97" s="44"/>
      <c r="AG97" s="44"/>
    </row>
    <row r="98" spans="29:33" ht="15.6" x14ac:dyDescent="0.3">
      <c r="AC98" s="62"/>
      <c r="AF98" s="44"/>
      <c r="AG98" s="44"/>
    </row>
    <row r="99" spans="29:33" ht="15.6" x14ac:dyDescent="0.3">
      <c r="AC99" s="62"/>
      <c r="AF99" s="44"/>
      <c r="AG99" s="44"/>
    </row>
    <row r="100" spans="29:33" ht="15.6" x14ac:dyDescent="0.3">
      <c r="AC100" s="62"/>
      <c r="AF100" s="44"/>
      <c r="AG100" s="44"/>
    </row>
    <row r="101" spans="29:33" ht="15.6" x14ac:dyDescent="0.3">
      <c r="AC101" s="62"/>
      <c r="AF101" s="44"/>
      <c r="AG101" s="44"/>
    </row>
    <row r="102" spans="29:33" ht="15.6" x14ac:dyDescent="0.3">
      <c r="AC102" s="62"/>
      <c r="AF102" s="44"/>
      <c r="AG102" s="44"/>
    </row>
    <row r="103" spans="29:33" ht="15.6" x14ac:dyDescent="0.3">
      <c r="AC103" s="62"/>
      <c r="AF103" s="44"/>
      <c r="AG103" s="44"/>
    </row>
    <row r="104" spans="29:33" ht="15.6" x14ac:dyDescent="0.3">
      <c r="AC104" s="62"/>
      <c r="AF104" s="44"/>
      <c r="AG104" s="44"/>
    </row>
    <row r="105" spans="29:33" ht="15.6" hidden="1" x14ac:dyDescent="0.3">
      <c r="AC105" s="62"/>
      <c r="AF105" s="44"/>
      <c r="AG105" s="44"/>
    </row>
    <row r="106" spans="29:33" ht="15.6" hidden="1" x14ac:dyDescent="0.3">
      <c r="AC106" s="62"/>
      <c r="AF106" s="44"/>
      <c r="AG106" s="44"/>
    </row>
    <row r="107" spans="29:33" ht="15.6" x14ac:dyDescent="0.3"/>
  </sheetData>
  <sheetProtection algorithmName="SHA-512" hashValue="/XwmBE7mBF5NAIdbfjEzN7+N0RzykBdykE+LyOVODYoru10DctElw8rq+usA9T8KbPSFaPOxqOjTzchDPDTbDQ==" saltValue="gKp+nb4KlABHERyJtwUm4w==" spinCount="100000" sheet="1" objects="1" scenarios="1"/>
  <sortState xmlns:xlrd2="http://schemas.microsoft.com/office/spreadsheetml/2017/richdata2" ref="AB1:AB112">
    <sortCondition ref="AB1"/>
  </sortState>
  <mergeCells count="7">
    <mergeCell ref="D23:E23"/>
    <mergeCell ref="D19:E19"/>
    <mergeCell ref="C2:J2"/>
    <mergeCell ref="C3:J3"/>
    <mergeCell ref="C4:J4"/>
    <mergeCell ref="C5:J5"/>
    <mergeCell ref="D15:E15"/>
  </mergeCells>
  <phoneticPr fontId="23" type="noConversion"/>
  <dataValidations count="4">
    <dataValidation type="list" allowBlank="1" showInputMessage="1" showErrorMessage="1" sqref="D25" xr:uid="{00000000-0002-0000-0000-000000000000}">
      <formula1>"2009,2010,2011,2012, 2013, 2014, 2015, 2016, 2017,2018,2019"</formula1>
    </dataValidation>
    <dataValidation allowBlank="1" showInputMessage="1" showErrorMessage="1" promptTitle="Inputting Date" prompt="Please Use the following format:_x000a__x000a_E.g:  May 1, 2012" sqref="H43:K43" xr:uid="{00000000-0002-0000-0000-000001000000}"/>
    <dataValidation type="list" allowBlank="1" showInputMessage="1" showErrorMessage="1" sqref="I45:K46" xr:uid="{00000000-0002-0000-0000-000002000000}">
      <formula1>"Excel 2000, Excel 2003, Excel 2007, Excel 2010"</formula1>
    </dataValidation>
    <dataValidation type="list" allowBlank="1" showInputMessage="1" showErrorMessage="1" sqref="D15:E15" xr:uid="{00000000-0002-0000-0000-000003000000}">
      <formula1>$AB$1:$AB$73</formula1>
    </dataValidation>
  </dataValidations>
  <pageMargins left="0.74803149606299213" right="0.74803149606299213" top="0.98425196850393704" bottom="0.98425196850393704" header="0.51181102362204722" footer="0.51181102362204722"/>
  <pageSetup scale="57"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fitToPage="1"/>
  </sheetPr>
  <dimension ref="A13:Q104"/>
  <sheetViews>
    <sheetView showGridLines="0" tabSelected="1" view="pageBreakPreview" zoomScale="60" zoomScaleNormal="100" workbookViewId="0">
      <pane ySplit="16" topLeftCell="A17" activePane="bottomLeft" state="frozen"/>
      <selection activeCell="I26" sqref="I26"/>
      <selection pane="bottomLeft" activeCell="I26" sqref="I26"/>
    </sheetView>
  </sheetViews>
  <sheetFormatPr defaultColWidth="9.33203125" defaultRowHeight="13.2" x14ac:dyDescent="0.25"/>
  <cols>
    <col min="1" max="1" width="60.33203125" style="7" customWidth="1"/>
    <col min="2" max="2" width="80" style="7" customWidth="1"/>
    <col min="3" max="3" width="8.6640625" style="81" customWidth="1"/>
    <col min="4" max="4" width="18.5546875" style="81" customWidth="1"/>
    <col min="5" max="5" width="17.6640625" style="81" bestFit="1" customWidth="1"/>
    <col min="6" max="6" width="16" style="81" customWidth="1"/>
    <col min="7" max="7" width="21.33203125" style="81" customWidth="1"/>
    <col min="8" max="8" width="10.33203125" style="81" customWidth="1"/>
    <col min="9" max="10" width="21.33203125" style="81" customWidth="1"/>
    <col min="11" max="17" width="21.33203125" style="7" customWidth="1"/>
    <col min="18" max="16384" width="9.33203125" style="7"/>
  </cols>
  <sheetData>
    <row r="13" spans="1:17" ht="15.6" x14ac:dyDescent="0.3">
      <c r="A13" s="49" t="s">
        <v>159</v>
      </c>
    </row>
    <row r="15" spans="1:17" ht="47.4" thickBot="1" x14ac:dyDescent="0.3">
      <c r="A15" s="110" t="s">
        <v>153</v>
      </c>
      <c r="B15" s="110" t="s">
        <v>107</v>
      </c>
      <c r="C15" s="111" t="s">
        <v>154</v>
      </c>
      <c r="D15" s="112" t="s">
        <v>160</v>
      </c>
      <c r="E15" s="113" t="s">
        <v>155</v>
      </c>
      <c r="F15" s="113" t="s">
        <v>170</v>
      </c>
      <c r="G15" s="113" t="s">
        <v>156</v>
      </c>
      <c r="H15" s="114" t="s">
        <v>157</v>
      </c>
      <c r="I15" s="113" t="s">
        <v>158</v>
      </c>
      <c r="J15" s="112" t="s">
        <v>187</v>
      </c>
      <c r="K15" s="115"/>
      <c r="L15" s="115"/>
      <c r="M15" s="115"/>
      <c r="N15" s="115"/>
      <c r="O15" s="115"/>
      <c r="P15" s="115"/>
      <c r="Q15" s="115"/>
    </row>
    <row r="17" spans="1:17" x14ac:dyDescent="0.25">
      <c r="A17" s="7" t="s">
        <v>1287</v>
      </c>
      <c r="B17" s="37" t="s">
        <v>1288</v>
      </c>
      <c r="C17" s="81" t="s">
        <v>1299</v>
      </c>
      <c r="D17" s="165">
        <v>8.9999999999999993E-3</v>
      </c>
      <c r="E17" s="166">
        <v>367136499.68299997</v>
      </c>
      <c r="F17" s="166">
        <v>0</v>
      </c>
      <c r="G17" s="166">
        <f>ROUND(D17*E17, 2)</f>
        <v>3304228.5</v>
      </c>
      <c r="H17" s="167">
        <f t="shared" ref="H17:H24" si="0">G17/8085141.7</f>
        <v>0.40867910824617953</v>
      </c>
      <c r="I17" s="166">
        <f t="shared" ref="I17:I24" si="1">H17*total_current_wholesale_network</f>
        <v>3794764.7060052385</v>
      </c>
      <c r="J17" s="165">
        <f>IF(ISERROR(I17/E17), 0, I17/E17)</f>
        <v>1.0336113977449223E-2</v>
      </c>
    </row>
    <row r="18" spans="1:17" x14ac:dyDescent="0.25">
      <c r="A18" s="7" t="s">
        <v>1290</v>
      </c>
      <c r="B18" s="37" t="s">
        <v>1288</v>
      </c>
      <c r="C18" s="81" t="s">
        <v>1299</v>
      </c>
      <c r="D18" s="165">
        <v>8.0999999999999996E-3</v>
      </c>
      <c r="E18" s="166">
        <v>91346602.274499997</v>
      </c>
      <c r="F18" s="166">
        <v>0</v>
      </c>
      <c r="G18" s="166">
        <f>ROUND(D18*E18, 2)</f>
        <v>739907.48</v>
      </c>
      <c r="H18" s="167">
        <f t="shared" si="0"/>
        <v>9.1514472776649036E-2</v>
      </c>
      <c r="I18" s="166">
        <f t="shared" si="1"/>
        <v>849752.00438264979</v>
      </c>
      <c r="J18" s="165">
        <f>IF(ISERROR(I18/E18), 0, I18/E18)</f>
        <v>9.3025025914933637E-3</v>
      </c>
    </row>
    <row r="19" spans="1:17" x14ac:dyDescent="0.25">
      <c r="A19" s="7" t="s">
        <v>1291</v>
      </c>
      <c r="B19" s="37" t="s">
        <v>1288</v>
      </c>
      <c r="C19" s="81" t="s">
        <v>1300</v>
      </c>
      <c r="D19" s="165">
        <v>3.6524999999999999</v>
      </c>
      <c r="E19" s="166">
        <v>0</v>
      </c>
      <c r="F19" s="166">
        <v>595236</v>
      </c>
      <c r="G19" s="166">
        <f>ROUND(D19*F19, 2)</f>
        <v>2174099.4900000002</v>
      </c>
      <c r="H19" s="167">
        <f t="shared" si="0"/>
        <v>0.26890060442601771</v>
      </c>
      <c r="I19" s="166">
        <f t="shared" si="1"/>
        <v>2496860.011950139</v>
      </c>
      <c r="J19" s="165">
        <f>IF(ISERROR(I19/F19), 0, I19/F19)</f>
        <v>4.1947395855595744</v>
      </c>
    </row>
    <row r="20" spans="1:17" x14ac:dyDescent="0.25">
      <c r="A20" s="7" t="s">
        <v>1292</v>
      </c>
      <c r="B20" s="37" t="s">
        <v>1288</v>
      </c>
      <c r="C20" s="81" t="s">
        <v>1300</v>
      </c>
      <c r="D20" s="165">
        <v>3.5922000000000001</v>
      </c>
      <c r="E20" s="166">
        <v>0</v>
      </c>
      <c r="F20" s="166">
        <v>225594</v>
      </c>
      <c r="G20" s="166">
        <f>ROUND(D20*F20, 2)</f>
        <v>810378.77</v>
      </c>
      <c r="H20" s="167">
        <f t="shared" si="0"/>
        <v>0.10023062057156029</v>
      </c>
      <c r="I20" s="166">
        <f t="shared" si="1"/>
        <v>930685.25826586643</v>
      </c>
      <c r="J20" s="165">
        <f>IF(ISERROR(I20/F20), 0, I20/F20)</f>
        <v>4.1254876382610641</v>
      </c>
    </row>
    <row r="21" spans="1:17" x14ac:dyDescent="0.25">
      <c r="A21" s="7" t="s">
        <v>1293</v>
      </c>
      <c r="B21" s="37" t="s">
        <v>1294</v>
      </c>
      <c r="C21" s="81" t="s">
        <v>1300</v>
      </c>
      <c r="D21" s="165">
        <v>3.89</v>
      </c>
      <c r="E21" s="166">
        <v>0</v>
      </c>
      <c r="F21" s="166">
        <v>260034</v>
      </c>
      <c r="G21" s="166">
        <f>ROUND(D21*F21, 2)</f>
        <v>1011532.26</v>
      </c>
      <c r="H21" s="167">
        <f t="shared" si="0"/>
        <v>0.12511002249966752</v>
      </c>
      <c r="I21" s="166">
        <f t="shared" si="1"/>
        <v>1161701.4135776975</v>
      </c>
      <c r="J21" s="165">
        <f>IF(ISERROR(I21/F21), 0, I21/F21)</f>
        <v>4.4674981486178638</v>
      </c>
      <c r="K21" s="7" t="s">
        <v>1315</v>
      </c>
    </row>
    <row r="22" spans="1:17" x14ac:dyDescent="0.25">
      <c r="A22" s="7" t="s">
        <v>1296</v>
      </c>
      <c r="B22" s="37" t="s">
        <v>1288</v>
      </c>
      <c r="C22" s="81" t="s">
        <v>1299</v>
      </c>
      <c r="D22" s="165">
        <v>8.0999999999999996E-3</v>
      </c>
      <c r="E22" s="166">
        <v>1108900.9535000001</v>
      </c>
      <c r="F22" s="166">
        <v>0</v>
      </c>
      <c r="G22" s="166">
        <f>ROUND(D22*E22, 2)</f>
        <v>8982.1</v>
      </c>
      <c r="H22" s="167">
        <f t="shared" si="0"/>
        <v>1.1109390946110443E-3</v>
      </c>
      <c r="I22" s="166">
        <f t="shared" si="1"/>
        <v>10315.556586298329</v>
      </c>
      <c r="J22" s="165">
        <f>IF(ISERROR(I22/E22), 0, I22/E22)</f>
        <v>9.3025049295336632E-3</v>
      </c>
    </row>
    <row r="23" spans="1:17" x14ac:dyDescent="0.25">
      <c r="A23" s="7" t="s">
        <v>1297</v>
      </c>
      <c r="B23" s="37" t="s">
        <v>1288</v>
      </c>
      <c r="C23" s="81" t="s">
        <v>1300</v>
      </c>
      <c r="D23" s="165">
        <v>2.4866000000000001</v>
      </c>
      <c r="E23" s="166">
        <v>0</v>
      </c>
      <c r="F23" s="166">
        <v>378</v>
      </c>
      <c r="G23" s="166">
        <f>ROUND(D23*F23, 2)</f>
        <v>939.93</v>
      </c>
      <c r="H23" s="167">
        <f t="shared" si="0"/>
        <v>1.1625399218420624E-4</v>
      </c>
      <c r="I23" s="166">
        <f t="shared" si="1"/>
        <v>1079.4692891594825</v>
      </c>
      <c r="J23" s="165">
        <f>IF(ISERROR(I23/F23), 0, I23/F23)</f>
        <v>2.8557388602102711</v>
      </c>
    </row>
    <row r="24" spans="1:17" x14ac:dyDescent="0.25">
      <c r="A24" s="7" t="s">
        <v>1298</v>
      </c>
      <c r="B24" s="37" t="s">
        <v>1288</v>
      </c>
      <c r="C24" s="81" t="s">
        <v>1300</v>
      </c>
      <c r="D24" s="165">
        <v>2.4735999999999998</v>
      </c>
      <c r="E24" s="166">
        <v>0</v>
      </c>
      <c r="F24" s="166">
        <v>14179</v>
      </c>
      <c r="G24" s="166">
        <f>ROUND(D24*F24, 2)</f>
        <v>35073.17</v>
      </c>
      <c r="H24" s="167">
        <f t="shared" si="0"/>
        <v>4.3379783931306974E-3</v>
      </c>
      <c r="I24" s="166">
        <f t="shared" si="1"/>
        <v>40280.031373048725</v>
      </c>
      <c r="J24" s="165">
        <f>IF(ISERROR(I24/F24), 0, I24/F24)</f>
        <v>2.8408231450066102</v>
      </c>
    </row>
    <row r="25" spans="1:17" x14ac:dyDescent="0.25">
      <c r="B25" s="37"/>
    </row>
    <row r="26" spans="1:17" ht="15.6" x14ac:dyDescent="0.3">
      <c r="A26" s="49" t="s">
        <v>1308</v>
      </c>
      <c r="B26" s="37"/>
    </row>
    <row r="27" spans="1:17" ht="47.4" thickBot="1" x14ac:dyDescent="0.3">
      <c r="A27" s="110" t="s">
        <v>153</v>
      </c>
      <c r="B27" s="110" t="s">
        <v>107</v>
      </c>
      <c r="C27" s="111" t="s">
        <v>154</v>
      </c>
      <c r="D27" s="112" t="s">
        <v>1306</v>
      </c>
      <c r="E27" s="113" t="s">
        <v>155</v>
      </c>
      <c r="F27" s="113" t="s">
        <v>170</v>
      </c>
      <c r="G27" s="113" t="s">
        <v>156</v>
      </c>
      <c r="H27" s="114" t="s">
        <v>157</v>
      </c>
      <c r="I27" s="113" t="s">
        <v>158</v>
      </c>
      <c r="J27" s="112" t="s">
        <v>1307</v>
      </c>
      <c r="K27" s="115"/>
      <c r="L27" s="115"/>
      <c r="M27" s="115"/>
      <c r="N27" s="115"/>
      <c r="O27" s="115"/>
      <c r="P27" s="115"/>
      <c r="Q27" s="115"/>
    </row>
    <row r="28" spans="1:17" x14ac:dyDescent="0.25">
      <c r="B28" s="37"/>
    </row>
    <row r="29" spans="1:17" x14ac:dyDescent="0.25">
      <c r="A29" s="7" t="s">
        <v>1287</v>
      </c>
      <c r="B29" s="37" t="s">
        <v>1289</v>
      </c>
      <c r="C29" s="81" t="s">
        <v>1299</v>
      </c>
      <c r="D29" s="165">
        <v>6.7000000000000002E-3</v>
      </c>
      <c r="E29" s="166">
        <v>367136499.68299997</v>
      </c>
      <c r="F29" s="166">
        <v>0</v>
      </c>
      <c r="G29" s="166">
        <f>ROUND(D29*E29, 2)</f>
        <v>2459814.5499999998</v>
      </c>
      <c r="H29" s="167">
        <f t="shared" ref="H29:H36" si="2">G29/6049122.78</f>
        <v>0.40663987812130337</v>
      </c>
      <c r="I29" s="166">
        <f t="shared" ref="I29:I36" si="3">H29*Total_Current_Wholesale_Lineplus</f>
        <v>2744187.2101984583</v>
      </c>
      <c r="J29" s="165">
        <f>IF(ISERROR(I29/E29), 0, I29/E29)</f>
        <v>7.4745693020658449E-3</v>
      </c>
    </row>
    <row r="30" spans="1:17" x14ac:dyDescent="0.25">
      <c r="A30" s="7" t="s">
        <v>1290</v>
      </c>
      <c r="B30" s="37" t="s">
        <v>1289</v>
      </c>
      <c r="C30" s="81" t="s">
        <v>1299</v>
      </c>
      <c r="D30" s="165">
        <v>6.0000000000000001E-3</v>
      </c>
      <c r="E30" s="166">
        <v>91346602.274499997</v>
      </c>
      <c r="F30" s="166">
        <v>0</v>
      </c>
      <c r="G30" s="166">
        <f>ROUND(D30*E30, 2)</f>
        <v>548079.61</v>
      </c>
      <c r="H30" s="167">
        <f t="shared" si="2"/>
        <v>9.0604808322306857E-2</v>
      </c>
      <c r="I30" s="166">
        <f t="shared" si="3"/>
        <v>611441.64544134401</v>
      </c>
      <c r="J30" s="165">
        <f>IF(ISERROR(I30/E30), 0, I30/E30)</f>
        <v>6.6936441007837237E-3</v>
      </c>
    </row>
    <row r="31" spans="1:17" x14ac:dyDescent="0.25">
      <c r="A31" s="7" t="s">
        <v>1291</v>
      </c>
      <c r="B31" s="37" t="s">
        <v>1289</v>
      </c>
      <c r="C31" s="81" t="s">
        <v>1300</v>
      </c>
      <c r="D31" s="165">
        <v>2.7263999999999999</v>
      </c>
      <c r="E31" s="166">
        <v>0</v>
      </c>
      <c r="F31" s="166">
        <v>595236</v>
      </c>
      <c r="G31" s="166">
        <f>ROUND(D31*F31, 2)</f>
        <v>1622851.43</v>
      </c>
      <c r="H31" s="167">
        <f t="shared" si="2"/>
        <v>0.26827880488152367</v>
      </c>
      <c r="I31" s="166">
        <f t="shared" si="3"/>
        <v>1810464.9955250809</v>
      </c>
      <c r="J31" s="165">
        <f>IF(ISERROR(I31/F31), 0, I31/F31)</f>
        <v>3.0415918988856201</v>
      </c>
    </row>
    <row r="32" spans="1:17" x14ac:dyDescent="0.25">
      <c r="A32" s="7" t="s">
        <v>1292</v>
      </c>
      <c r="B32" s="37" t="s">
        <v>1289</v>
      </c>
      <c r="C32" s="81" t="s">
        <v>1300</v>
      </c>
      <c r="D32" s="165">
        <v>2.6821000000000002</v>
      </c>
      <c r="E32" s="166">
        <v>0</v>
      </c>
      <c r="F32" s="166">
        <v>225594</v>
      </c>
      <c r="G32" s="166">
        <f>ROUND(D32*F32, 2)</f>
        <v>605065.67000000004</v>
      </c>
      <c r="H32" s="167">
        <f t="shared" si="2"/>
        <v>0.10002535772633135</v>
      </c>
      <c r="I32" s="166">
        <f t="shared" si="3"/>
        <v>675015.71325535944</v>
      </c>
      <c r="J32" s="165">
        <f>IF(ISERROR(I32/F32), 0, I32/F32)</f>
        <v>2.9921705065531858</v>
      </c>
    </row>
    <row r="33" spans="1:17" x14ac:dyDescent="0.25">
      <c r="A33" s="7" t="s">
        <v>1293</v>
      </c>
      <c r="B33" s="37" t="s">
        <v>1295</v>
      </c>
      <c r="C33" s="81" t="s">
        <v>1300</v>
      </c>
      <c r="D33" s="165">
        <v>2.9994000000000001</v>
      </c>
      <c r="E33" s="166">
        <v>0</v>
      </c>
      <c r="F33" s="166">
        <v>260034</v>
      </c>
      <c r="G33" s="166">
        <f>ROUND(D33*F33, 2)</f>
        <v>779945.98</v>
      </c>
      <c r="H33" s="167">
        <f t="shared" si="2"/>
        <v>0.12893538590069747</v>
      </c>
      <c r="I33" s="166">
        <f t="shared" si="3"/>
        <v>870113.47378268919</v>
      </c>
      <c r="J33" s="165">
        <f>IF(ISERROR(I33/F33), 0, I33/F33)</f>
        <v>3.3461527099636554</v>
      </c>
      <c r="K33" s="7" t="s">
        <v>1315</v>
      </c>
    </row>
    <row r="34" spans="1:17" x14ac:dyDescent="0.25">
      <c r="A34" s="7" t="s">
        <v>1296</v>
      </c>
      <c r="B34" s="37" t="s">
        <v>1289</v>
      </c>
      <c r="C34" s="81" t="s">
        <v>1299</v>
      </c>
      <c r="D34" s="165">
        <v>6.0000000000000001E-3</v>
      </c>
      <c r="E34" s="166">
        <v>1108900.9535000001</v>
      </c>
      <c r="F34" s="166">
        <v>0</v>
      </c>
      <c r="G34" s="166">
        <f>ROUND(D34*E34, 2)</f>
        <v>6653.41</v>
      </c>
      <c r="H34" s="167">
        <f t="shared" si="2"/>
        <v>1.0998966696457101E-3</v>
      </c>
      <c r="I34" s="166">
        <f t="shared" si="3"/>
        <v>7422.5931488235665</v>
      </c>
      <c r="J34" s="165">
        <f>IF(ISERROR(I34/E34), 0, I34/E34)</f>
        <v>6.6936484502026954E-3</v>
      </c>
    </row>
    <row r="35" spans="1:17" x14ac:dyDescent="0.25">
      <c r="A35" s="7" t="s">
        <v>1297</v>
      </c>
      <c r="B35" s="37" t="s">
        <v>1289</v>
      </c>
      <c r="C35" s="81" t="s">
        <v>1300</v>
      </c>
      <c r="D35" s="165">
        <v>1.8726</v>
      </c>
      <c r="E35" s="166">
        <v>0</v>
      </c>
      <c r="F35" s="166">
        <v>378</v>
      </c>
      <c r="G35" s="166">
        <f>ROUND(D35*F35, 2)</f>
        <v>707.84</v>
      </c>
      <c r="H35" s="167">
        <f t="shared" si="2"/>
        <v>1.1701531374769021E-4</v>
      </c>
      <c r="I35" s="166">
        <f t="shared" si="3"/>
        <v>789.67151197104545</v>
      </c>
      <c r="J35" s="165">
        <f>IF(ISERROR(I35/F35), 0, I35/F35)</f>
        <v>2.0890780739974746</v>
      </c>
    </row>
    <row r="36" spans="1:17" x14ac:dyDescent="0.25">
      <c r="A36" s="7" t="s">
        <v>1298</v>
      </c>
      <c r="B36" s="37" t="s">
        <v>1289</v>
      </c>
      <c r="C36" s="81" t="s">
        <v>1300</v>
      </c>
      <c r="D36" s="165">
        <v>1.8340000000000001</v>
      </c>
      <c r="E36" s="166">
        <v>0</v>
      </c>
      <c r="F36" s="166">
        <v>14179</v>
      </c>
      <c r="G36" s="166">
        <f>ROUND(D36*F36, 2)</f>
        <v>26004.29</v>
      </c>
      <c r="H36" s="167">
        <f t="shared" si="2"/>
        <v>4.2988530644438331E-3</v>
      </c>
      <c r="I36" s="166">
        <f t="shared" si="3"/>
        <v>29010.577251968716</v>
      </c>
      <c r="J36" s="165">
        <f>IF(ISERROR(I36/F36), 0, I36/F36)</f>
        <v>2.0460242084751195</v>
      </c>
    </row>
    <row r="37" spans="1:17" x14ac:dyDescent="0.25">
      <c r="B37" s="37"/>
      <c r="D37" s="165"/>
      <c r="E37" s="166"/>
      <c r="F37" s="166"/>
    </row>
    <row r="38" spans="1:17" ht="15.6" x14ac:dyDescent="0.3">
      <c r="A38" s="49" t="s">
        <v>1312</v>
      </c>
      <c r="B38" s="37"/>
      <c r="D38" s="165"/>
      <c r="E38" s="166"/>
      <c r="F38" s="166"/>
    </row>
    <row r="39" spans="1:17" ht="47.4" thickBot="1" x14ac:dyDescent="0.3">
      <c r="A39" s="110" t="s">
        <v>153</v>
      </c>
      <c r="B39" s="110" t="s">
        <v>107</v>
      </c>
      <c r="C39" s="111" t="s">
        <v>154</v>
      </c>
      <c r="D39" s="112" t="s">
        <v>1309</v>
      </c>
      <c r="E39" s="113" t="s">
        <v>155</v>
      </c>
      <c r="F39" s="113" t="s">
        <v>170</v>
      </c>
      <c r="G39" s="113" t="s">
        <v>156</v>
      </c>
      <c r="H39" s="114" t="s">
        <v>157</v>
      </c>
      <c r="I39" s="113" t="s">
        <v>1310</v>
      </c>
      <c r="J39" s="168" t="s">
        <v>1311</v>
      </c>
      <c r="K39" s="115"/>
      <c r="L39" s="115"/>
      <c r="M39" s="115"/>
      <c r="N39" s="115"/>
      <c r="O39" s="115"/>
      <c r="P39" s="115"/>
      <c r="Q39" s="115"/>
    </row>
    <row r="40" spans="1:17" x14ac:dyDescent="0.25">
      <c r="B40" s="37"/>
      <c r="D40" s="165"/>
      <c r="E40" s="166"/>
      <c r="F40" s="166"/>
      <c r="J40" s="169"/>
    </row>
    <row r="41" spans="1:17" x14ac:dyDescent="0.25">
      <c r="A41" s="7" t="s">
        <v>1287</v>
      </c>
      <c r="B41" s="37" t="s">
        <v>1288</v>
      </c>
      <c r="C41" s="81" t="s">
        <v>1299</v>
      </c>
      <c r="D41" s="165">
        <v>1.0336113977449223E-2</v>
      </c>
      <c r="E41" s="166">
        <v>367136499.68299997</v>
      </c>
      <c r="F41" s="166">
        <v>0</v>
      </c>
      <c r="G41" s="166">
        <f>IF(ISERROR(D41*E41), 0, ROUND(D41*E41, 2))</f>
        <v>3794764.71</v>
      </c>
      <c r="H41" s="167">
        <f t="shared" ref="H41:H48" si="4">G41/9285438.45</f>
        <v>0.40867910873934016</v>
      </c>
      <c r="I41" s="166">
        <f t="shared" ref="I41:I48" si="5">H41*forecast_wholesale_network</f>
        <v>3794764.710584451</v>
      </c>
      <c r="J41" s="177">
        <f>IF(ISERROR(I41/E41), 0, I41/E41)</f>
        <v>1.0336113989922003E-2</v>
      </c>
    </row>
    <row r="42" spans="1:17" x14ac:dyDescent="0.25">
      <c r="A42" s="7" t="s">
        <v>1290</v>
      </c>
      <c r="B42" s="37" t="s">
        <v>1288</v>
      </c>
      <c r="C42" s="81" t="s">
        <v>1299</v>
      </c>
      <c r="D42" s="165">
        <v>9.3025025914933637E-3</v>
      </c>
      <c r="E42" s="166">
        <v>91346602.274499997</v>
      </c>
      <c r="F42" s="166">
        <v>0</v>
      </c>
      <c r="G42" s="166">
        <f>IF(ISERROR(D42*E42), 0, ROUND(D42*E42, 2))</f>
        <v>849752</v>
      </c>
      <c r="H42" s="167">
        <f t="shared" si="4"/>
        <v>9.1514472318751955E-2</v>
      </c>
      <c r="I42" s="166">
        <f t="shared" si="5"/>
        <v>849752.00013087469</v>
      </c>
      <c r="J42" s="177">
        <f>IF(ISERROR(I42/E42), 0, I42/E42)</f>
        <v>9.3025025449478427E-3</v>
      </c>
    </row>
    <row r="43" spans="1:17" x14ac:dyDescent="0.25">
      <c r="A43" s="7" t="s">
        <v>1291</v>
      </c>
      <c r="B43" s="37" t="s">
        <v>1288</v>
      </c>
      <c r="C43" s="81" t="s">
        <v>1300</v>
      </c>
      <c r="D43" s="165">
        <v>4.1947395855595744</v>
      </c>
      <c r="E43" s="166">
        <v>0</v>
      </c>
      <c r="F43" s="166">
        <v>595236</v>
      </c>
      <c r="G43" s="166">
        <f>ROUND(D43*F43, 2)</f>
        <v>2496860.0099999998</v>
      </c>
      <c r="H43" s="167">
        <f t="shared" si="4"/>
        <v>0.26890060425741125</v>
      </c>
      <c r="I43" s="166">
        <f t="shared" si="5"/>
        <v>2496860.010384554</v>
      </c>
      <c r="J43" s="177">
        <f>IF(ISERROR(I43/F43), 0, I43/F43)</f>
        <v>4.1947395829293823</v>
      </c>
    </row>
    <row r="44" spans="1:17" x14ac:dyDescent="0.25">
      <c r="A44" s="7" t="s">
        <v>1292</v>
      </c>
      <c r="B44" s="37" t="s">
        <v>1288</v>
      </c>
      <c r="C44" s="81" t="s">
        <v>1300</v>
      </c>
      <c r="D44" s="165">
        <v>4.1254876382610641</v>
      </c>
      <c r="E44" s="166">
        <v>0</v>
      </c>
      <c r="F44" s="166">
        <v>225594</v>
      </c>
      <c r="G44" s="166">
        <f>ROUND(D44*F44, 2)</f>
        <v>930685.26</v>
      </c>
      <c r="H44" s="167">
        <f t="shared" si="4"/>
        <v>0.10023062077375572</v>
      </c>
      <c r="I44" s="166">
        <f t="shared" si="5"/>
        <v>930685.26014333963</v>
      </c>
      <c r="J44" s="177">
        <f>IF(ISERROR(I44/F44), 0, I44/F44)</f>
        <v>4.1254876465834185</v>
      </c>
    </row>
    <row r="45" spans="1:17" x14ac:dyDescent="0.25">
      <c r="A45" s="7" t="s">
        <v>1293</v>
      </c>
      <c r="B45" s="37" t="s">
        <v>1294</v>
      </c>
      <c r="C45" s="81" t="s">
        <v>1300</v>
      </c>
      <c r="D45" s="165">
        <v>4.4674981486178638</v>
      </c>
      <c r="E45" s="166">
        <v>0</v>
      </c>
      <c r="F45" s="166">
        <v>260034</v>
      </c>
      <c r="G45" s="166">
        <f>ROUND(D45*F45, 2)</f>
        <v>1161701.4099999999</v>
      </c>
      <c r="H45" s="167">
        <f t="shared" si="4"/>
        <v>0.12511002213363442</v>
      </c>
      <c r="I45" s="166">
        <f t="shared" si="5"/>
        <v>1161701.4101789196</v>
      </c>
      <c r="J45" s="177">
        <f>IF(ISERROR(I45/F45), 0, I45/F45)</f>
        <v>4.4674981355473502</v>
      </c>
      <c r="K45" s="7" t="s">
        <v>1315</v>
      </c>
    </row>
    <row r="46" spans="1:17" x14ac:dyDescent="0.25">
      <c r="A46" s="7" t="s">
        <v>1296</v>
      </c>
      <c r="B46" s="37" t="s">
        <v>1288</v>
      </c>
      <c r="C46" s="81" t="s">
        <v>1299</v>
      </c>
      <c r="D46" s="165">
        <v>9.3025049295336632E-3</v>
      </c>
      <c r="E46" s="166">
        <v>1108900.9535000001</v>
      </c>
      <c r="F46" s="166">
        <v>0</v>
      </c>
      <c r="G46" s="166">
        <f>IF(ISERROR(D46*E46), 0, ROUND(D46*E46, 2))</f>
        <v>10315.56</v>
      </c>
      <c r="H46" s="167">
        <f t="shared" si="4"/>
        <v>1.1109394624224773E-3</v>
      </c>
      <c r="I46" s="166">
        <f t="shared" si="5"/>
        <v>10315.560001588752</v>
      </c>
      <c r="J46" s="177">
        <f>IF(ISERROR(I46/E46), 0, I46/E46)</f>
        <v>9.3025080094213761E-3</v>
      </c>
    </row>
    <row r="47" spans="1:17" x14ac:dyDescent="0.25">
      <c r="A47" s="7" t="s">
        <v>1297</v>
      </c>
      <c r="B47" s="37" t="s">
        <v>1288</v>
      </c>
      <c r="C47" s="81" t="s">
        <v>1300</v>
      </c>
      <c r="D47" s="165">
        <v>2.8557388602102711</v>
      </c>
      <c r="E47" s="166">
        <v>0</v>
      </c>
      <c r="F47" s="166">
        <v>378</v>
      </c>
      <c r="G47" s="166">
        <f>ROUND(D47*F47, 2)</f>
        <v>1079.47</v>
      </c>
      <c r="H47" s="167">
        <f t="shared" si="4"/>
        <v>1.162540687564409E-4</v>
      </c>
      <c r="I47" s="166">
        <f t="shared" si="5"/>
        <v>1079.4700001662547</v>
      </c>
      <c r="J47" s="177">
        <f>IF(ISERROR(I47/F47), 0, I47/F47)</f>
        <v>2.855740741180568</v>
      </c>
    </row>
    <row r="48" spans="1:17" x14ac:dyDescent="0.25">
      <c r="A48" s="7" t="s">
        <v>1298</v>
      </c>
      <c r="B48" s="37" t="s">
        <v>1288</v>
      </c>
      <c r="C48" s="81" t="s">
        <v>1300</v>
      </c>
      <c r="D48" s="165">
        <v>2.8408231450066102</v>
      </c>
      <c r="E48" s="166">
        <v>0</v>
      </c>
      <c r="F48" s="166">
        <v>14179</v>
      </c>
      <c r="G48" s="166">
        <f>ROUND(D48*F48, 2)</f>
        <v>40280.03</v>
      </c>
      <c r="H48" s="167">
        <f t="shared" si="4"/>
        <v>4.3379782459276334E-3</v>
      </c>
      <c r="I48" s="166">
        <f t="shared" si="5"/>
        <v>40280.030006203735</v>
      </c>
      <c r="J48" s="177">
        <f>IF(ISERROR(I48/F48), 0, I48/F48)</f>
        <v>2.8408230486073585</v>
      </c>
    </row>
    <row r="49" spans="1:17" x14ac:dyDescent="0.25">
      <c r="B49" s="37"/>
      <c r="D49" s="165"/>
      <c r="E49" s="166"/>
      <c r="F49" s="166"/>
    </row>
    <row r="50" spans="1:17" ht="15.6" x14ac:dyDescent="0.3">
      <c r="A50" s="49" t="s">
        <v>1314</v>
      </c>
      <c r="B50" s="37"/>
      <c r="D50" s="165"/>
      <c r="E50" s="166"/>
      <c r="F50" s="166"/>
    </row>
    <row r="51" spans="1:17" ht="47.4" thickBot="1" x14ac:dyDescent="0.3">
      <c r="A51" s="110" t="s">
        <v>153</v>
      </c>
      <c r="B51" s="110" t="s">
        <v>107</v>
      </c>
      <c r="C51" s="111" t="s">
        <v>154</v>
      </c>
      <c r="D51" s="112" t="s">
        <v>1307</v>
      </c>
      <c r="E51" s="113" t="s">
        <v>155</v>
      </c>
      <c r="F51" s="113" t="s">
        <v>170</v>
      </c>
      <c r="G51" s="113" t="s">
        <v>156</v>
      </c>
      <c r="H51" s="114" t="s">
        <v>157</v>
      </c>
      <c r="I51" s="113" t="s">
        <v>1310</v>
      </c>
      <c r="J51" s="168" t="s">
        <v>1313</v>
      </c>
      <c r="K51" s="115"/>
      <c r="L51" s="115"/>
      <c r="M51" s="115"/>
      <c r="N51" s="115"/>
      <c r="O51" s="115"/>
      <c r="P51" s="115"/>
      <c r="Q51" s="115"/>
    </row>
    <row r="52" spans="1:17" x14ac:dyDescent="0.25">
      <c r="D52" s="165"/>
      <c r="E52" s="166"/>
      <c r="F52" s="166"/>
      <c r="J52" s="169"/>
    </row>
    <row r="53" spans="1:17" x14ac:dyDescent="0.25">
      <c r="A53" s="7" t="s">
        <v>1287</v>
      </c>
      <c r="B53" s="37" t="s">
        <v>1289</v>
      </c>
      <c r="C53" s="81" t="s">
        <v>1299</v>
      </c>
      <c r="D53" s="165">
        <v>7.4745693020658449E-3</v>
      </c>
      <c r="E53" s="166">
        <v>367136499.68299997</v>
      </c>
      <c r="F53" s="166">
        <v>0</v>
      </c>
      <c r="G53" s="166">
        <f>ROUND(D53*E53, 2)</f>
        <v>2744187.21</v>
      </c>
      <c r="H53" s="167">
        <f t="shared" ref="H53:H60" si="6">G53/6748445.88</f>
        <v>0.40663987809886681</v>
      </c>
      <c r="I53" s="166">
        <f t="shared" ref="I53:I60" si="7">H53*forecast_wholesale_lineplus</f>
        <v>2744187.2100470462</v>
      </c>
      <c r="J53" s="177">
        <f>IF(ISERROR(I53/E53), 0, I53/E53)</f>
        <v>7.4745693016534309E-3</v>
      </c>
    </row>
    <row r="54" spans="1:17" x14ac:dyDescent="0.25">
      <c r="A54" s="7" t="s">
        <v>1290</v>
      </c>
      <c r="B54" s="37" t="s">
        <v>1289</v>
      </c>
      <c r="C54" s="81" t="s">
        <v>1299</v>
      </c>
      <c r="D54" s="165">
        <v>6.6936441007837237E-3</v>
      </c>
      <c r="E54" s="166">
        <v>91346602.274499997</v>
      </c>
      <c r="F54" s="166">
        <v>0</v>
      </c>
      <c r="G54" s="166">
        <f>ROUND(D54*E54, 2)</f>
        <v>611441.65</v>
      </c>
      <c r="H54" s="167">
        <f t="shared" si="6"/>
        <v>9.0604808999372163E-2</v>
      </c>
      <c r="I54" s="166">
        <f t="shared" si="7"/>
        <v>611441.65001048252</v>
      </c>
      <c r="J54" s="177">
        <f>IF(ISERROR(I54/E54), 0, I54/E54)</f>
        <v>6.693644150803521E-3</v>
      </c>
    </row>
    <row r="55" spans="1:17" x14ac:dyDescent="0.25">
      <c r="A55" s="7" t="s">
        <v>1291</v>
      </c>
      <c r="B55" s="37" t="s">
        <v>1289</v>
      </c>
      <c r="C55" s="81" t="s">
        <v>1300</v>
      </c>
      <c r="D55" s="165">
        <v>3.0415918988856201</v>
      </c>
      <c r="E55" s="166">
        <v>0</v>
      </c>
      <c r="F55" s="166">
        <v>595236</v>
      </c>
      <c r="G55" s="166">
        <f>ROUND(D55*F55, 2)</f>
        <v>1810465</v>
      </c>
      <c r="H55" s="167">
        <f t="shared" si="6"/>
        <v>0.26827880554922667</v>
      </c>
      <c r="I55" s="166">
        <f t="shared" si="7"/>
        <v>1810465.0000310384</v>
      </c>
      <c r="J55" s="177">
        <f>IF(ISERROR(I55/F55), 0, I55/F55)</f>
        <v>3.0415919064556554</v>
      </c>
    </row>
    <row r="56" spans="1:17" x14ac:dyDescent="0.25">
      <c r="A56" s="7" t="s">
        <v>1292</v>
      </c>
      <c r="B56" s="37" t="s">
        <v>1289</v>
      </c>
      <c r="C56" s="81" t="s">
        <v>1300</v>
      </c>
      <c r="D56" s="165">
        <v>2.9921705065531858</v>
      </c>
      <c r="E56" s="166">
        <v>0</v>
      </c>
      <c r="F56" s="166">
        <v>225594</v>
      </c>
      <c r="G56" s="166">
        <f>ROUND(D56*F56, 2)</f>
        <v>675015.71</v>
      </c>
      <c r="H56" s="167">
        <f t="shared" si="6"/>
        <v>0.10002535724565964</v>
      </c>
      <c r="I56" s="166">
        <f t="shared" si="7"/>
        <v>675015.71001157246</v>
      </c>
      <c r="J56" s="177">
        <f>IF(ISERROR(I56/F56), 0, I56/F56)</f>
        <v>2.9921704921743153</v>
      </c>
    </row>
    <row r="57" spans="1:17" x14ac:dyDescent="0.25">
      <c r="A57" s="7" t="s">
        <v>1293</v>
      </c>
      <c r="B57" s="37" t="s">
        <v>1295</v>
      </c>
      <c r="C57" s="81" t="s">
        <v>1300</v>
      </c>
      <c r="D57" s="165">
        <v>3.3461527099636554</v>
      </c>
      <c r="E57" s="166">
        <v>0</v>
      </c>
      <c r="F57" s="166">
        <v>260034</v>
      </c>
      <c r="G57" s="166">
        <f>ROUND(D57*F57, 2)</f>
        <v>870113.47</v>
      </c>
      <c r="H57" s="167">
        <f t="shared" si="6"/>
        <v>0.1289353853423805</v>
      </c>
      <c r="I57" s="166">
        <f t="shared" si="7"/>
        <v>870113.47001491731</v>
      </c>
      <c r="J57" s="177">
        <f>IF(ISERROR(I57/F57), 0, I57/F57)</f>
        <v>3.3461526954741201</v>
      </c>
    </row>
    <row r="58" spans="1:17" x14ac:dyDescent="0.25">
      <c r="A58" s="7" t="s">
        <v>1296</v>
      </c>
      <c r="B58" s="37" t="s">
        <v>1289</v>
      </c>
      <c r="C58" s="81" t="s">
        <v>1299</v>
      </c>
      <c r="D58" s="165">
        <v>6.6936484502026954E-3</v>
      </c>
      <c r="E58" s="166">
        <v>1108900.9535000001</v>
      </c>
      <c r="F58" s="166">
        <v>0</v>
      </c>
      <c r="G58" s="166">
        <f>ROUND(D58*E58, 2)</f>
        <v>7422.59</v>
      </c>
      <c r="H58" s="167">
        <f t="shared" si="6"/>
        <v>1.0998962030647566E-3</v>
      </c>
      <c r="I58" s="166">
        <f t="shared" si="7"/>
        <v>7422.590000127253</v>
      </c>
      <c r="J58" s="177">
        <f>IF(ISERROR(I58/E58), 0, I58/E58)</f>
        <v>6.6936456107278951E-3</v>
      </c>
    </row>
    <row r="59" spans="1:17" x14ac:dyDescent="0.25">
      <c r="A59" s="7" t="s">
        <v>1297</v>
      </c>
      <c r="B59" s="37" t="s">
        <v>1289</v>
      </c>
      <c r="C59" s="81" t="s">
        <v>1300</v>
      </c>
      <c r="D59" s="165">
        <v>2.0890780739974746</v>
      </c>
      <c r="E59" s="166">
        <v>0</v>
      </c>
      <c r="F59" s="166">
        <v>378</v>
      </c>
      <c r="G59" s="166">
        <f>ROUND(D59*F59, 2)</f>
        <v>789.67</v>
      </c>
      <c r="H59" s="167">
        <f t="shared" si="6"/>
        <v>1.1701508970240122E-4</v>
      </c>
      <c r="I59" s="166">
        <f t="shared" si="7"/>
        <v>789.67000001353802</v>
      </c>
      <c r="J59" s="177">
        <f>IF(ISERROR(I59/F59), 0, I59/F59)</f>
        <v>2.089074074109889</v>
      </c>
    </row>
    <row r="60" spans="1:17" x14ac:dyDescent="0.25">
      <c r="A60" s="7" t="s">
        <v>1298</v>
      </c>
      <c r="B60" s="37" t="s">
        <v>1289</v>
      </c>
      <c r="C60" s="81" t="s">
        <v>1300</v>
      </c>
      <c r="D60" s="165">
        <v>2.0460242084751195</v>
      </c>
      <c r="E60" s="166">
        <v>0</v>
      </c>
      <c r="F60" s="166">
        <v>14179</v>
      </c>
      <c r="G60" s="166">
        <f>ROUND(D60*F60, 2)</f>
        <v>29010.58</v>
      </c>
      <c r="H60" s="167">
        <f t="shared" si="6"/>
        <v>4.2988534717270342E-3</v>
      </c>
      <c r="I60" s="166">
        <f t="shared" si="7"/>
        <v>29010.580000497357</v>
      </c>
      <c r="J60" s="177">
        <f>IF(ISERROR(I60/F60), 0, I60/F60)</f>
        <v>2.0460244023201466</v>
      </c>
    </row>
    <row r="61" spans="1:17" x14ac:dyDescent="0.25">
      <c r="D61" s="165"/>
      <c r="E61" s="166"/>
      <c r="F61" s="166"/>
    </row>
    <row r="62" spans="1:17" x14ac:dyDescent="0.25">
      <c r="D62" s="165"/>
      <c r="E62" s="166"/>
      <c r="F62" s="166"/>
    </row>
    <row r="63" spans="1:17" x14ac:dyDescent="0.25">
      <c r="D63" s="165"/>
      <c r="E63" s="166"/>
      <c r="F63" s="166"/>
    </row>
    <row r="64" spans="1:17" x14ac:dyDescent="0.25">
      <c r="D64" s="165"/>
      <c r="E64" s="166"/>
      <c r="F64" s="166"/>
    </row>
    <row r="65" spans="4:6" x14ac:dyDescent="0.25">
      <c r="D65" s="165"/>
      <c r="E65" s="166"/>
      <c r="F65" s="166"/>
    </row>
    <row r="66" spans="4:6" x14ac:dyDescent="0.25">
      <c r="D66" s="165"/>
      <c r="E66" s="166"/>
      <c r="F66" s="166"/>
    </row>
    <row r="67" spans="4:6" x14ac:dyDescent="0.25">
      <c r="D67" s="165"/>
      <c r="E67" s="166"/>
      <c r="F67" s="166"/>
    </row>
    <row r="68" spans="4:6" x14ac:dyDescent="0.25">
      <c r="D68" s="165"/>
      <c r="E68" s="166"/>
      <c r="F68" s="166"/>
    </row>
    <row r="69" spans="4:6" x14ac:dyDescent="0.25">
      <c r="D69" s="165"/>
      <c r="E69" s="166"/>
      <c r="F69" s="166"/>
    </row>
    <row r="70" spans="4:6" x14ac:dyDescent="0.25">
      <c r="D70" s="165"/>
      <c r="E70" s="166"/>
      <c r="F70" s="166"/>
    </row>
    <row r="71" spans="4:6" x14ac:dyDescent="0.25">
      <c r="D71" s="165"/>
      <c r="E71" s="166"/>
      <c r="F71" s="166"/>
    </row>
    <row r="72" spans="4:6" x14ac:dyDescent="0.25">
      <c r="D72" s="165"/>
      <c r="E72" s="166"/>
      <c r="F72" s="166"/>
    </row>
    <row r="73" spans="4:6" x14ac:dyDescent="0.25">
      <c r="D73" s="165"/>
      <c r="E73" s="166"/>
      <c r="F73" s="166"/>
    </row>
    <row r="74" spans="4:6" x14ac:dyDescent="0.25">
      <c r="D74" s="165"/>
      <c r="E74" s="166"/>
      <c r="F74" s="166"/>
    </row>
    <row r="75" spans="4:6" x14ac:dyDescent="0.25">
      <c r="D75" s="165"/>
      <c r="E75" s="166"/>
      <c r="F75" s="166"/>
    </row>
    <row r="76" spans="4:6" x14ac:dyDescent="0.25">
      <c r="D76" s="165"/>
      <c r="E76" s="166"/>
      <c r="F76" s="166"/>
    </row>
    <row r="77" spans="4:6" x14ac:dyDescent="0.25">
      <c r="D77" s="165"/>
      <c r="E77" s="166"/>
      <c r="F77" s="166"/>
    </row>
    <row r="78" spans="4:6" x14ac:dyDescent="0.25">
      <c r="D78" s="165"/>
      <c r="E78" s="166"/>
      <c r="F78" s="166"/>
    </row>
    <row r="79" spans="4:6" x14ac:dyDescent="0.25">
      <c r="D79" s="165"/>
      <c r="E79" s="166"/>
      <c r="F79" s="166"/>
    </row>
    <row r="80" spans="4:6" x14ac:dyDescent="0.25">
      <c r="D80" s="165"/>
      <c r="E80" s="166"/>
      <c r="F80" s="166"/>
    </row>
    <row r="81" spans="4:6" x14ac:dyDescent="0.25">
      <c r="D81" s="165"/>
      <c r="E81" s="166"/>
      <c r="F81" s="166"/>
    </row>
    <row r="82" spans="4:6" x14ac:dyDescent="0.25">
      <c r="D82" s="165"/>
      <c r="E82" s="166"/>
      <c r="F82" s="166"/>
    </row>
    <row r="83" spans="4:6" x14ac:dyDescent="0.25">
      <c r="D83" s="165"/>
      <c r="E83" s="166"/>
      <c r="F83" s="166"/>
    </row>
    <row r="84" spans="4:6" x14ac:dyDescent="0.25">
      <c r="D84" s="165"/>
      <c r="E84" s="166"/>
      <c r="F84" s="166"/>
    </row>
    <row r="85" spans="4:6" x14ac:dyDescent="0.25">
      <c r="D85" s="165"/>
      <c r="E85" s="166"/>
      <c r="F85" s="166"/>
    </row>
    <row r="86" spans="4:6" x14ac:dyDescent="0.25">
      <c r="D86" s="165"/>
      <c r="E86" s="166"/>
      <c r="F86" s="166"/>
    </row>
    <row r="87" spans="4:6" x14ac:dyDescent="0.25">
      <c r="D87" s="165"/>
      <c r="E87" s="166"/>
      <c r="F87" s="166"/>
    </row>
    <row r="88" spans="4:6" x14ac:dyDescent="0.25">
      <c r="D88" s="165"/>
      <c r="E88" s="166"/>
      <c r="F88" s="166"/>
    </row>
    <row r="89" spans="4:6" x14ac:dyDescent="0.25">
      <c r="D89" s="165"/>
      <c r="E89" s="166"/>
      <c r="F89" s="166"/>
    </row>
    <row r="90" spans="4:6" x14ac:dyDescent="0.25">
      <c r="D90" s="165"/>
      <c r="E90" s="166"/>
      <c r="F90" s="166"/>
    </row>
    <row r="91" spans="4:6" x14ac:dyDescent="0.25">
      <c r="D91" s="165"/>
      <c r="E91" s="166"/>
      <c r="F91" s="166"/>
    </row>
    <row r="92" spans="4:6" x14ac:dyDescent="0.25">
      <c r="D92" s="165"/>
      <c r="E92" s="166"/>
      <c r="F92" s="166"/>
    </row>
    <row r="93" spans="4:6" x14ac:dyDescent="0.25">
      <c r="D93" s="165"/>
      <c r="E93" s="166"/>
      <c r="F93" s="166"/>
    </row>
    <row r="94" spans="4:6" x14ac:dyDescent="0.25">
      <c r="D94" s="165"/>
      <c r="E94" s="166"/>
      <c r="F94" s="166"/>
    </row>
    <row r="95" spans="4:6" x14ac:dyDescent="0.25">
      <c r="D95" s="165"/>
      <c r="E95" s="166"/>
      <c r="F95" s="166"/>
    </row>
    <row r="96" spans="4:6" x14ac:dyDescent="0.25">
      <c r="D96" s="165"/>
      <c r="E96" s="166"/>
      <c r="F96" s="166"/>
    </row>
    <row r="97" spans="4:6" x14ac:dyDescent="0.25">
      <c r="D97" s="165"/>
      <c r="E97" s="166"/>
      <c r="F97" s="166"/>
    </row>
    <row r="98" spans="4:6" x14ac:dyDescent="0.25">
      <c r="D98" s="165"/>
      <c r="E98" s="166"/>
      <c r="F98" s="166"/>
    </row>
    <row r="99" spans="4:6" x14ac:dyDescent="0.25">
      <c r="D99" s="165"/>
      <c r="E99" s="166"/>
      <c r="F99" s="166"/>
    </row>
    <row r="100" spans="4:6" x14ac:dyDescent="0.25">
      <c r="D100" s="165"/>
      <c r="E100" s="166"/>
      <c r="F100" s="166"/>
    </row>
    <row r="101" spans="4:6" x14ac:dyDescent="0.25">
      <c r="D101" s="165"/>
      <c r="E101" s="166"/>
      <c r="F101" s="166"/>
    </row>
    <row r="102" spans="4:6" x14ac:dyDescent="0.25">
      <c r="D102" s="165"/>
      <c r="E102" s="166"/>
      <c r="F102" s="166"/>
    </row>
    <row r="103" spans="4:6" x14ac:dyDescent="0.25">
      <c r="D103" s="165"/>
      <c r="E103" s="166"/>
      <c r="F103" s="166"/>
    </row>
    <row r="104" spans="4:6" x14ac:dyDescent="0.25">
      <c r="D104" s="165"/>
      <c r="E104" s="166"/>
      <c r="F104" s="166"/>
    </row>
  </sheetData>
  <sheetProtection algorithmName="SHA-512" hashValue="ipyLF0D4qqaa6Tqg2Ghy34j7WQExbKYzo7P8eqwt7xP2vciQxRS9ByR8YbZ1h8xJoWFXKfhttBg97aTk5mo6Ng==" saltValue="UCQOKETV/v0IdLr5WdElzg==" spinCount="100000" sheet="1" objects="1" scenarios="1"/>
  <phoneticPr fontId="23" type="noConversion"/>
  <pageMargins left="0.39370078740157499" right="0.39370078740157499" top="0.39370078740157499" bottom="0.39370078740157499" header="0.196850393700787" footer="0.196850393700787"/>
  <pageSetup scale="48"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2:AB82"/>
  <sheetViews>
    <sheetView topLeftCell="A24" workbookViewId="0">
      <selection activeCell="B40" sqref="B40"/>
    </sheetView>
  </sheetViews>
  <sheetFormatPr defaultRowHeight="13.2" x14ac:dyDescent="0.25"/>
  <cols>
    <col min="1" max="1" width="54.33203125" customWidth="1"/>
  </cols>
  <sheetData>
    <row r="2" spans="1:19" x14ac:dyDescent="0.25">
      <c r="A2" t="s">
        <v>190</v>
      </c>
      <c r="B2" t="s">
        <v>684</v>
      </c>
      <c r="C2" t="s">
        <v>685</v>
      </c>
      <c r="D2" t="s">
        <v>686</v>
      </c>
      <c r="E2" t="s">
        <v>687</v>
      </c>
      <c r="F2" t="s">
        <v>688</v>
      </c>
      <c r="G2" t="s">
        <v>689</v>
      </c>
      <c r="H2" t="s">
        <v>690</v>
      </c>
      <c r="I2" t="s">
        <v>691</v>
      </c>
      <c r="J2" t="s">
        <v>692</v>
      </c>
      <c r="K2" t="s">
        <v>693</v>
      </c>
      <c r="L2" t="s">
        <v>694</v>
      </c>
      <c r="M2" t="s">
        <v>695</v>
      </c>
      <c r="N2" t="s">
        <v>696</v>
      </c>
      <c r="O2" t="s">
        <v>697</v>
      </c>
      <c r="P2" t="s">
        <v>698</v>
      </c>
      <c r="Q2" t="s">
        <v>699</v>
      </c>
      <c r="R2" t="s">
        <v>700</v>
      </c>
      <c r="S2" t="s">
        <v>701</v>
      </c>
    </row>
    <row r="3" spans="1:19" x14ac:dyDescent="0.25">
      <c r="A3" t="s">
        <v>191</v>
      </c>
      <c r="B3" t="s">
        <v>684</v>
      </c>
      <c r="C3" t="s">
        <v>685</v>
      </c>
      <c r="D3" t="s">
        <v>686</v>
      </c>
      <c r="E3" t="s">
        <v>687</v>
      </c>
      <c r="F3" t="s">
        <v>702</v>
      </c>
      <c r="G3" t="s">
        <v>703</v>
      </c>
      <c r="H3" t="s">
        <v>704</v>
      </c>
      <c r="I3" t="s">
        <v>705</v>
      </c>
      <c r="J3" t="s">
        <v>706</v>
      </c>
      <c r="K3" t="s">
        <v>707</v>
      </c>
      <c r="L3" t="s">
        <v>694</v>
      </c>
      <c r="M3" t="s">
        <v>695</v>
      </c>
      <c r="N3" t="s">
        <v>696</v>
      </c>
      <c r="O3" t="s">
        <v>697</v>
      </c>
    </row>
    <row r="4" spans="1:19" x14ac:dyDescent="0.25">
      <c r="A4" t="s">
        <v>192</v>
      </c>
      <c r="B4" t="s">
        <v>684</v>
      </c>
      <c r="C4" t="s">
        <v>685</v>
      </c>
      <c r="D4" t="s">
        <v>686</v>
      </c>
      <c r="E4" t="s">
        <v>687</v>
      </c>
      <c r="F4" t="s">
        <v>708</v>
      </c>
      <c r="G4" t="s">
        <v>709</v>
      </c>
      <c r="H4" t="s">
        <v>692</v>
      </c>
      <c r="I4" t="s">
        <v>693</v>
      </c>
      <c r="J4" t="s">
        <v>710</v>
      </c>
      <c r="K4" t="s">
        <v>711</v>
      </c>
      <c r="L4" t="s">
        <v>694</v>
      </c>
      <c r="M4" t="s">
        <v>695</v>
      </c>
      <c r="N4" t="s">
        <v>712</v>
      </c>
      <c r="O4" t="s">
        <v>713</v>
      </c>
      <c r="P4" t="s">
        <v>696</v>
      </c>
      <c r="Q4" t="s">
        <v>697</v>
      </c>
    </row>
    <row r="5" spans="1:19" x14ac:dyDescent="0.25">
      <c r="A5" t="s">
        <v>193</v>
      </c>
      <c r="B5" t="s">
        <v>684</v>
      </c>
      <c r="C5" t="s">
        <v>685</v>
      </c>
      <c r="D5" t="s">
        <v>686</v>
      </c>
      <c r="E5" t="s">
        <v>687</v>
      </c>
      <c r="F5" t="s">
        <v>708</v>
      </c>
      <c r="G5" t="s">
        <v>709</v>
      </c>
      <c r="H5" t="s">
        <v>714</v>
      </c>
      <c r="I5" t="s">
        <v>715</v>
      </c>
      <c r="J5" t="s">
        <v>692</v>
      </c>
      <c r="K5" t="s">
        <v>693</v>
      </c>
      <c r="L5" t="s">
        <v>694</v>
      </c>
      <c r="M5" t="s">
        <v>695</v>
      </c>
      <c r="N5" t="s">
        <v>712</v>
      </c>
      <c r="O5" t="s">
        <v>713</v>
      </c>
      <c r="P5" t="s">
        <v>696</v>
      </c>
      <c r="Q5" t="s">
        <v>697</v>
      </c>
    </row>
    <row r="6" spans="1:19" x14ac:dyDescent="0.25">
      <c r="A6" t="s">
        <v>131</v>
      </c>
      <c r="B6" t="s">
        <v>716</v>
      </c>
      <c r="C6" t="s">
        <v>717</v>
      </c>
      <c r="D6" t="s">
        <v>718</v>
      </c>
      <c r="E6" t="s">
        <v>719</v>
      </c>
      <c r="F6" t="s">
        <v>720</v>
      </c>
      <c r="G6" t="s">
        <v>721</v>
      </c>
      <c r="H6" t="s">
        <v>696</v>
      </c>
      <c r="I6" t="s">
        <v>697</v>
      </c>
    </row>
    <row r="7" spans="1:19" x14ac:dyDescent="0.25">
      <c r="A7" t="s">
        <v>2</v>
      </c>
      <c r="B7" t="s">
        <v>684</v>
      </c>
      <c r="C7" t="s">
        <v>685</v>
      </c>
      <c r="D7" t="s">
        <v>686</v>
      </c>
      <c r="E7" t="s">
        <v>687</v>
      </c>
      <c r="F7" t="s">
        <v>722</v>
      </c>
      <c r="G7" t="s">
        <v>723</v>
      </c>
      <c r="H7" t="s">
        <v>724</v>
      </c>
      <c r="I7" t="s">
        <v>725</v>
      </c>
      <c r="J7" t="s">
        <v>694</v>
      </c>
      <c r="K7" t="s">
        <v>695</v>
      </c>
      <c r="L7" t="s">
        <v>712</v>
      </c>
      <c r="M7" t="s">
        <v>713</v>
      </c>
      <c r="N7" t="s">
        <v>696</v>
      </c>
      <c r="O7" t="s">
        <v>697</v>
      </c>
    </row>
    <row r="8" spans="1:19" x14ac:dyDescent="0.25">
      <c r="A8" t="s">
        <v>180</v>
      </c>
      <c r="B8" t="s">
        <v>684</v>
      </c>
      <c r="C8" t="s">
        <v>685</v>
      </c>
      <c r="D8" t="s">
        <v>686</v>
      </c>
      <c r="E8" t="s">
        <v>687</v>
      </c>
      <c r="F8" t="s">
        <v>708</v>
      </c>
      <c r="G8" t="s">
        <v>709</v>
      </c>
      <c r="H8" t="s">
        <v>698</v>
      </c>
      <c r="I8" t="s">
        <v>699</v>
      </c>
      <c r="J8" t="s">
        <v>694</v>
      </c>
      <c r="K8" t="s">
        <v>695</v>
      </c>
      <c r="L8" t="s">
        <v>712</v>
      </c>
      <c r="M8" t="s">
        <v>713</v>
      </c>
      <c r="N8" t="s">
        <v>696</v>
      </c>
      <c r="O8" t="s">
        <v>697</v>
      </c>
    </row>
    <row r="9" spans="1:19" x14ac:dyDescent="0.25">
      <c r="A9" t="s">
        <v>212</v>
      </c>
      <c r="B9" t="s">
        <v>684</v>
      </c>
      <c r="C9" t="s">
        <v>685</v>
      </c>
      <c r="D9" t="s">
        <v>686</v>
      </c>
      <c r="E9" t="s">
        <v>687</v>
      </c>
      <c r="F9" t="s">
        <v>708</v>
      </c>
      <c r="G9" t="s">
        <v>726</v>
      </c>
      <c r="H9" t="s">
        <v>692</v>
      </c>
      <c r="I9" t="s">
        <v>727</v>
      </c>
      <c r="J9" t="s">
        <v>694</v>
      </c>
      <c r="K9" t="s">
        <v>695</v>
      </c>
      <c r="L9" t="s">
        <v>712</v>
      </c>
      <c r="M9" t="s">
        <v>713</v>
      </c>
      <c r="N9" t="s">
        <v>696</v>
      </c>
      <c r="O9" t="s">
        <v>697</v>
      </c>
      <c r="P9" t="s">
        <v>698</v>
      </c>
      <c r="Q9" t="s">
        <v>699</v>
      </c>
    </row>
    <row r="10" spans="1:19" x14ac:dyDescent="0.25">
      <c r="A10" t="s">
        <v>197</v>
      </c>
      <c r="B10" t="s">
        <v>684</v>
      </c>
      <c r="C10" t="s">
        <v>685</v>
      </c>
      <c r="D10" t="s">
        <v>686</v>
      </c>
      <c r="E10" t="s">
        <v>687</v>
      </c>
      <c r="F10" t="s">
        <v>708</v>
      </c>
      <c r="G10" t="s">
        <v>709</v>
      </c>
      <c r="H10" t="s">
        <v>712</v>
      </c>
      <c r="I10" t="s">
        <v>713</v>
      </c>
      <c r="J10" t="s">
        <v>696</v>
      </c>
      <c r="K10" t="s">
        <v>697</v>
      </c>
    </row>
    <row r="11" spans="1:19" x14ac:dyDescent="0.25">
      <c r="A11" t="s">
        <v>6</v>
      </c>
      <c r="B11" t="s">
        <v>684</v>
      </c>
      <c r="C11" t="s">
        <v>685</v>
      </c>
      <c r="D11" t="s">
        <v>686</v>
      </c>
      <c r="E11" t="s">
        <v>687</v>
      </c>
      <c r="F11" t="s">
        <v>708</v>
      </c>
      <c r="G11" t="s">
        <v>709</v>
      </c>
      <c r="H11" t="s">
        <v>728</v>
      </c>
      <c r="I11" t="s">
        <v>729</v>
      </c>
      <c r="J11" t="s">
        <v>730</v>
      </c>
      <c r="K11" t="s">
        <v>731</v>
      </c>
      <c r="L11" t="s">
        <v>694</v>
      </c>
      <c r="M11" t="s">
        <v>695</v>
      </c>
      <c r="N11" t="s">
        <v>712</v>
      </c>
      <c r="O11" t="s">
        <v>713</v>
      </c>
      <c r="P11" t="s">
        <v>696</v>
      </c>
      <c r="Q11" t="s">
        <v>697</v>
      </c>
    </row>
    <row r="12" spans="1:19" x14ac:dyDescent="0.25">
      <c r="A12" t="s">
        <v>198</v>
      </c>
      <c r="B12" t="s">
        <v>684</v>
      </c>
      <c r="C12" t="s">
        <v>685</v>
      </c>
      <c r="D12" t="s">
        <v>686</v>
      </c>
      <c r="E12" t="s">
        <v>687</v>
      </c>
      <c r="F12" t="s">
        <v>708</v>
      </c>
      <c r="G12" t="s">
        <v>709</v>
      </c>
      <c r="H12" t="s">
        <v>728</v>
      </c>
      <c r="I12" t="s">
        <v>729</v>
      </c>
      <c r="J12" t="s">
        <v>694</v>
      </c>
      <c r="K12" t="s">
        <v>695</v>
      </c>
      <c r="L12" t="s">
        <v>696</v>
      </c>
      <c r="M12" t="s">
        <v>697</v>
      </c>
      <c r="N12" t="s">
        <v>698</v>
      </c>
      <c r="O12" t="s">
        <v>699</v>
      </c>
    </row>
    <row r="13" spans="1:19" x14ac:dyDescent="0.25">
      <c r="A13" t="s">
        <v>940</v>
      </c>
      <c r="B13" t="s">
        <v>684</v>
      </c>
      <c r="C13" t="s">
        <v>685</v>
      </c>
      <c r="D13" t="s">
        <v>686</v>
      </c>
      <c r="E13" t="s">
        <v>687</v>
      </c>
      <c r="F13" t="s">
        <v>732</v>
      </c>
      <c r="G13" t="s">
        <v>733</v>
      </c>
      <c r="H13" t="s">
        <v>734</v>
      </c>
      <c r="I13" t="s">
        <v>735</v>
      </c>
      <c r="J13" t="s">
        <v>736</v>
      </c>
      <c r="K13" t="s">
        <v>737</v>
      </c>
      <c r="L13" t="s">
        <v>730</v>
      </c>
      <c r="M13" t="s">
        <v>731</v>
      </c>
      <c r="N13" t="s">
        <v>694</v>
      </c>
      <c r="O13" t="s">
        <v>695</v>
      </c>
      <c r="P13" t="s">
        <v>712</v>
      </c>
      <c r="Q13" t="s">
        <v>713</v>
      </c>
      <c r="R13" t="s">
        <v>696</v>
      </c>
      <c r="S13" t="s">
        <v>697</v>
      </c>
    </row>
    <row r="14" spans="1:19" x14ac:dyDescent="0.25">
      <c r="A14" t="s">
        <v>8</v>
      </c>
      <c r="B14" t="s">
        <v>684</v>
      </c>
      <c r="C14" t="s">
        <v>685</v>
      </c>
      <c r="D14" t="s">
        <v>686</v>
      </c>
      <c r="E14" t="s">
        <v>687</v>
      </c>
      <c r="F14" t="s">
        <v>708</v>
      </c>
      <c r="G14" t="s">
        <v>709</v>
      </c>
      <c r="H14" t="s">
        <v>694</v>
      </c>
      <c r="I14" t="s">
        <v>695</v>
      </c>
      <c r="J14" t="s">
        <v>712</v>
      </c>
      <c r="K14" t="s">
        <v>713</v>
      </c>
      <c r="L14" t="s">
        <v>696</v>
      </c>
      <c r="M14" t="s">
        <v>697</v>
      </c>
    </row>
    <row r="15" spans="1:19" x14ac:dyDescent="0.25">
      <c r="A15" t="s">
        <v>143</v>
      </c>
      <c r="B15" t="s">
        <v>684</v>
      </c>
      <c r="C15" t="s">
        <v>685</v>
      </c>
      <c r="D15" t="s">
        <v>686</v>
      </c>
      <c r="E15" t="s">
        <v>687</v>
      </c>
      <c r="F15" t="s">
        <v>738</v>
      </c>
      <c r="G15" t="s">
        <v>739</v>
      </c>
      <c r="H15" t="s">
        <v>740</v>
      </c>
      <c r="I15" t="s">
        <v>741</v>
      </c>
      <c r="J15" t="s">
        <v>692</v>
      </c>
      <c r="K15" t="s">
        <v>693</v>
      </c>
      <c r="L15" t="s">
        <v>694</v>
      </c>
      <c r="M15" t="s">
        <v>695</v>
      </c>
      <c r="N15" t="s">
        <v>712</v>
      </c>
      <c r="O15" t="s">
        <v>713</v>
      </c>
      <c r="P15" t="s">
        <v>696</v>
      </c>
      <c r="Q15" t="s">
        <v>697</v>
      </c>
    </row>
    <row r="16" spans="1:19" x14ac:dyDescent="0.25">
      <c r="A16" t="s">
        <v>203</v>
      </c>
      <c r="B16" t="s">
        <v>684</v>
      </c>
      <c r="C16" t="s">
        <v>685</v>
      </c>
      <c r="D16" t="s">
        <v>686</v>
      </c>
      <c r="E16" t="s">
        <v>687</v>
      </c>
      <c r="F16" t="s">
        <v>708</v>
      </c>
      <c r="G16" t="s">
        <v>742</v>
      </c>
      <c r="H16" t="s">
        <v>728</v>
      </c>
      <c r="I16" t="s">
        <v>743</v>
      </c>
      <c r="J16" t="s">
        <v>694</v>
      </c>
      <c r="K16" t="s">
        <v>695</v>
      </c>
      <c r="L16" t="s">
        <v>712</v>
      </c>
      <c r="M16" t="s">
        <v>713</v>
      </c>
      <c r="N16" t="s">
        <v>696</v>
      </c>
      <c r="O16" t="s">
        <v>697</v>
      </c>
    </row>
    <row r="17" spans="1:19" x14ac:dyDescent="0.25">
      <c r="A17" t="s">
        <v>133</v>
      </c>
      <c r="B17" t="s">
        <v>684</v>
      </c>
      <c r="C17" t="s">
        <v>685</v>
      </c>
      <c r="D17" t="s">
        <v>686</v>
      </c>
      <c r="E17" t="s">
        <v>687</v>
      </c>
      <c r="F17" t="s">
        <v>708</v>
      </c>
      <c r="G17" t="s">
        <v>709</v>
      </c>
      <c r="H17" t="s">
        <v>692</v>
      </c>
      <c r="I17" t="s">
        <v>693</v>
      </c>
      <c r="J17" t="s">
        <v>694</v>
      </c>
      <c r="K17" t="s">
        <v>695</v>
      </c>
      <c r="L17" t="s">
        <v>696</v>
      </c>
      <c r="M17" t="s">
        <v>697</v>
      </c>
    </row>
    <row r="18" spans="1:19" x14ac:dyDescent="0.25">
      <c r="A18" t="s">
        <v>9</v>
      </c>
      <c r="B18" t="s">
        <v>684</v>
      </c>
      <c r="C18" t="s">
        <v>685</v>
      </c>
      <c r="D18" t="s">
        <v>686</v>
      </c>
      <c r="E18" t="s">
        <v>687</v>
      </c>
      <c r="F18" t="s">
        <v>708</v>
      </c>
      <c r="G18" t="s">
        <v>709</v>
      </c>
      <c r="H18" t="s">
        <v>730</v>
      </c>
      <c r="I18" t="s">
        <v>731</v>
      </c>
      <c r="J18" t="s">
        <v>694</v>
      </c>
      <c r="K18" t="s">
        <v>695</v>
      </c>
      <c r="L18" t="s">
        <v>696</v>
      </c>
      <c r="M18" t="s">
        <v>697</v>
      </c>
      <c r="N18" t="s">
        <v>698</v>
      </c>
      <c r="O18" t="s">
        <v>699</v>
      </c>
    </row>
    <row r="19" spans="1:19" x14ac:dyDescent="0.25">
      <c r="A19" t="s">
        <v>18</v>
      </c>
      <c r="B19" t="s">
        <v>684</v>
      </c>
      <c r="C19" t="s">
        <v>685</v>
      </c>
      <c r="D19" t="s">
        <v>686</v>
      </c>
      <c r="E19" t="s">
        <v>687</v>
      </c>
      <c r="F19" t="s">
        <v>708</v>
      </c>
      <c r="G19" t="s">
        <v>709</v>
      </c>
      <c r="H19" t="s">
        <v>694</v>
      </c>
      <c r="I19" t="s">
        <v>695</v>
      </c>
      <c r="J19" t="s">
        <v>696</v>
      </c>
      <c r="K19" t="s">
        <v>697</v>
      </c>
    </row>
    <row r="20" spans="1:19" x14ac:dyDescent="0.25">
      <c r="A20" t="s">
        <v>3</v>
      </c>
      <c r="B20" t="s">
        <v>684</v>
      </c>
      <c r="C20" t="s">
        <v>685</v>
      </c>
      <c r="D20" t="s">
        <v>686</v>
      </c>
      <c r="E20" t="s">
        <v>687</v>
      </c>
      <c r="F20" t="s">
        <v>708</v>
      </c>
      <c r="G20" t="s">
        <v>709</v>
      </c>
      <c r="H20" t="s">
        <v>694</v>
      </c>
      <c r="I20" t="s">
        <v>695</v>
      </c>
      <c r="J20" t="s">
        <v>696</v>
      </c>
      <c r="K20" t="s">
        <v>697</v>
      </c>
    </row>
    <row r="21" spans="1:19" x14ac:dyDescent="0.25">
      <c r="A21" t="s">
        <v>144</v>
      </c>
      <c r="B21" t="s">
        <v>684</v>
      </c>
      <c r="C21" t="s">
        <v>685</v>
      </c>
      <c r="D21" t="s">
        <v>686</v>
      </c>
      <c r="E21" t="s">
        <v>687</v>
      </c>
      <c r="F21" t="s">
        <v>722</v>
      </c>
      <c r="G21" t="s">
        <v>723</v>
      </c>
      <c r="H21" t="s">
        <v>724</v>
      </c>
      <c r="I21" t="s">
        <v>725</v>
      </c>
      <c r="J21" t="s">
        <v>694</v>
      </c>
      <c r="K21" t="s">
        <v>695</v>
      </c>
      <c r="L21" t="s">
        <v>712</v>
      </c>
      <c r="M21" t="s">
        <v>713</v>
      </c>
      <c r="N21" t="s">
        <v>696</v>
      </c>
      <c r="O21" t="s">
        <v>697</v>
      </c>
    </row>
    <row r="22" spans="1:19" x14ac:dyDescent="0.25">
      <c r="A22" t="s">
        <v>137</v>
      </c>
      <c r="B22" t="s">
        <v>684</v>
      </c>
      <c r="C22" t="s">
        <v>685</v>
      </c>
      <c r="D22" t="s">
        <v>744</v>
      </c>
      <c r="E22" t="s">
        <v>745</v>
      </c>
      <c r="F22" t="s">
        <v>686</v>
      </c>
      <c r="G22" t="s">
        <v>687</v>
      </c>
      <c r="H22" t="s">
        <v>732</v>
      </c>
      <c r="I22" t="s">
        <v>734</v>
      </c>
      <c r="J22" t="s">
        <v>746</v>
      </c>
      <c r="K22" t="s">
        <v>747</v>
      </c>
      <c r="L22" t="s">
        <v>692</v>
      </c>
      <c r="M22" t="s">
        <v>693</v>
      </c>
      <c r="N22" t="s">
        <v>694</v>
      </c>
      <c r="O22" t="s">
        <v>695</v>
      </c>
      <c r="P22" t="s">
        <v>696</v>
      </c>
      <c r="Q22" t="s">
        <v>697</v>
      </c>
    </row>
    <row r="23" spans="1:19" x14ac:dyDescent="0.25">
      <c r="A23" t="s">
        <v>136</v>
      </c>
      <c r="B23" t="s">
        <v>684</v>
      </c>
      <c r="C23" t="s">
        <v>685</v>
      </c>
      <c r="D23" t="s">
        <v>686</v>
      </c>
      <c r="E23" t="s">
        <v>687</v>
      </c>
      <c r="F23" t="s">
        <v>748</v>
      </c>
      <c r="G23" t="s">
        <v>749</v>
      </c>
      <c r="H23" t="s">
        <v>750</v>
      </c>
      <c r="I23" t="s">
        <v>751</v>
      </c>
      <c r="J23" t="s">
        <v>752</v>
      </c>
      <c r="K23" t="s">
        <v>753</v>
      </c>
      <c r="L23" t="s">
        <v>730</v>
      </c>
      <c r="M23" t="s">
        <v>731</v>
      </c>
      <c r="N23" t="s">
        <v>694</v>
      </c>
      <c r="O23" t="s">
        <v>695</v>
      </c>
      <c r="P23" t="s">
        <v>696</v>
      </c>
      <c r="Q23" t="s">
        <v>697</v>
      </c>
    </row>
    <row r="24" spans="1:19" x14ac:dyDescent="0.25">
      <c r="A24" t="s">
        <v>21</v>
      </c>
      <c r="B24" t="s">
        <v>684</v>
      </c>
      <c r="C24" t="s">
        <v>685</v>
      </c>
      <c r="D24" t="s">
        <v>686</v>
      </c>
      <c r="E24" t="s">
        <v>687</v>
      </c>
      <c r="F24" t="s">
        <v>708</v>
      </c>
      <c r="G24" t="s">
        <v>709</v>
      </c>
      <c r="H24" t="s">
        <v>694</v>
      </c>
      <c r="I24" t="s">
        <v>695</v>
      </c>
      <c r="J24" t="s">
        <v>712</v>
      </c>
      <c r="K24" t="s">
        <v>713</v>
      </c>
      <c r="L24" t="s">
        <v>696</v>
      </c>
      <c r="M24" t="s">
        <v>697</v>
      </c>
    </row>
    <row r="25" spans="1:19" x14ac:dyDescent="0.25">
      <c r="A25" t="s">
        <v>941</v>
      </c>
      <c r="B25" t="s">
        <v>684</v>
      </c>
      <c r="C25" t="s">
        <v>685</v>
      </c>
      <c r="D25" t="s">
        <v>686</v>
      </c>
      <c r="E25" t="s">
        <v>687</v>
      </c>
      <c r="F25" t="s">
        <v>708</v>
      </c>
      <c r="G25" t="s">
        <v>709</v>
      </c>
      <c r="H25" t="s">
        <v>694</v>
      </c>
      <c r="I25" t="s">
        <v>695</v>
      </c>
      <c r="J25" t="s">
        <v>712</v>
      </c>
      <c r="K25" t="s">
        <v>713</v>
      </c>
      <c r="L25" t="s">
        <v>696</v>
      </c>
      <c r="M25" t="s">
        <v>697</v>
      </c>
    </row>
    <row r="26" spans="1:19" x14ac:dyDescent="0.25">
      <c r="A26" t="s">
        <v>213</v>
      </c>
      <c r="B26" t="s">
        <v>684</v>
      </c>
      <c r="C26" t="s">
        <v>685</v>
      </c>
      <c r="D26" t="s">
        <v>686</v>
      </c>
      <c r="E26" t="s">
        <v>687</v>
      </c>
      <c r="F26" t="s">
        <v>732</v>
      </c>
      <c r="G26" t="s">
        <v>734</v>
      </c>
      <c r="H26" t="s">
        <v>746</v>
      </c>
      <c r="I26" t="s">
        <v>747</v>
      </c>
      <c r="J26" t="s">
        <v>692</v>
      </c>
      <c r="K26" t="s">
        <v>693</v>
      </c>
      <c r="L26" t="s">
        <v>694</v>
      </c>
      <c r="M26" t="s">
        <v>695</v>
      </c>
      <c r="N26" t="s">
        <v>712</v>
      </c>
      <c r="O26" t="s">
        <v>713</v>
      </c>
      <c r="P26" t="s">
        <v>696</v>
      </c>
      <c r="Q26" t="s">
        <v>697</v>
      </c>
      <c r="R26" t="s">
        <v>698</v>
      </c>
      <c r="S26" t="s">
        <v>699</v>
      </c>
    </row>
    <row r="27" spans="1:19" x14ac:dyDescent="0.25">
      <c r="A27" t="s">
        <v>196</v>
      </c>
      <c r="B27" t="s">
        <v>684</v>
      </c>
      <c r="C27" t="s">
        <v>685</v>
      </c>
      <c r="D27" t="s">
        <v>686</v>
      </c>
      <c r="E27" t="s">
        <v>687</v>
      </c>
      <c r="F27" t="s">
        <v>708</v>
      </c>
      <c r="G27" t="s">
        <v>726</v>
      </c>
      <c r="H27" t="s">
        <v>692</v>
      </c>
      <c r="I27" t="s">
        <v>727</v>
      </c>
      <c r="J27" t="s">
        <v>694</v>
      </c>
      <c r="K27" t="s">
        <v>695</v>
      </c>
      <c r="L27" t="s">
        <v>712</v>
      </c>
      <c r="M27" t="s">
        <v>713</v>
      </c>
      <c r="N27" t="s">
        <v>696</v>
      </c>
      <c r="O27" t="s">
        <v>697</v>
      </c>
      <c r="P27" t="s">
        <v>698</v>
      </c>
      <c r="Q27" t="s">
        <v>699</v>
      </c>
    </row>
    <row r="28" spans="1:19" x14ac:dyDescent="0.25">
      <c r="A28" t="s">
        <v>204</v>
      </c>
      <c r="B28" t="s">
        <v>684</v>
      </c>
      <c r="C28" t="s">
        <v>685</v>
      </c>
      <c r="D28" t="s">
        <v>686</v>
      </c>
      <c r="E28" t="s">
        <v>687</v>
      </c>
      <c r="F28" t="s">
        <v>708</v>
      </c>
      <c r="G28" t="s">
        <v>709</v>
      </c>
      <c r="H28" t="s">
        <v>694</v>
      </c>
      <c r="I28" t="s">
        <v>695</v>
      </c>
      <c r="J28" t="s">
        <v>712</v>
      </c>
      <c r="K28" t="s">
        <v>713</v>
      </c>
      <c r="L28" t="s">
        <v>696</v>
      </c>
      <c r="M28" t="s">
        <v>697</v>
      </c>
    </row>
    <row r="29" spans="1:19" x14ac:dyDescent="0.25">
      <c r="A29" t="s">
        <v>10</v>
      </c>
      <c r="B29" t="s">
        <v>684</v>
      </c>
      <c r="C29" t="s">
        <v>685</v>
      </c>
      <c r="D29" t="s">
        <v>686</v>
      </c>
      <c r="E29" t="s">
        <v>687</v>
      </c>
      <c r="F29" t="s">
        <v>708</v>
      </c>
      <c r="G29" t="s">
        <v>709</v>
      </c>
      <c r="H29" t="s">
        <v>694</v>
      </c>
      <c r="I29" t="s">
        <v>695</v>
      </c>
      <c r="J29" t="s">
        <v>712</v>
      </c>
      <c r="K29" t="s">
        <v>713</v>
      </c>
      <c r="L29" t="s">
        <v>696</v>
      </c>
      <c r="M29" t="s">
        <v>697</v>
      </c>
    </row>
    <row r="30" spans="1:19" x14ac:dyDescent="0.25">
      <c r="A30" t="s">
        <v>206</v>
      </c>
      <c r="B30" t="s">
        <v>684</v>
      </c>
      <c r="C30" t="s">
        <v>685</v>
      </c>
      <c r="D30" t="s">
        <v>686</v>
      </c>
      <c r="E30" t="s">
        <v>687</v>
      </c>
      <c r="F30" t="s">
        <v>708</v>
      </c>
      <c r="G30" t="s">
        <v>742</v>
      </c>
      <c r="H30" t="s">
        <v>694</v>
      </c>
      <c r="I30" t="s">
        <v>695</v>
      </c>
      <c r="J30" t="s">
        <v>696</v>
      </c>
      <c r="K30" t="s">
        <v>697</v>
      </c>
    </row>
    <row r="31" spans="1:19" x14ac:dyDescent="0.25">
      <c r="A31" t="s">
        <v>207</v>
      </c>
      <c r="B31" t="s">
        <v>684</v>
      </c>
      <c r="C31" t="s">
        <v>685</v>
      </c>
      <c r="D31" t="s">
        <v>686</v>
      </c>
      <c r="E31" t="s">
        <v>687</v>
      </c>
      <c r="F31" t="s">
        <v>708</v>
      </c>
      <c r="G31" t="s">
        <v>709</v>
      </c>
      <c r="H31" t="s">
        <v>694</v>
      </c>
      <c r="I31" t="s">
        <v>695</v>
      </c>
      <c r="J31" t="s">
        <v>712</v>
      </c>
      <c r="K31" t="s">
        <v>713</v>
      </c>
      <c r="L31" t="s">
        <v>696</v>
      </c>
      <c r="M31" t="s">
        <v>697</v>
      </c>
    </row>
    <row r="32" spans="1:19" x14ac:dyDescent="0.25">
      <c r="A32" t="s">
        <v>179</v>
      </c>
      <c r="B32" t="s">
        <v>684</v>
      </c>
      <c r="C32" t="s">
        <v>685</v>
      </c>
      <c r="D32" t="s">
        <v>686</v>
      </c>
      <c r="E32" t="s">
        <v>687</v>
      </c>
      <c r="F32" t="s">
        <v>732</v>
      </c>
      <c r="G32" t="s">
        <v>734</v>
      </c>
      <c r="H32" t="s">
        <v>746</v>
      </c>
      <c r="I32" t="s">
        <v>747</v>
      </c>
      <c r="J32" t="s">
        <v>730</v>
      </c>
      <c r="K32" t="s">
        <v>731</v>
      </c>
      <c r="L32" t="s">
        <v>694</v>
      </c>
      <c r="M32" t="s">
        <v>695</v>
      </c>
      <c r="N32" t="s">
        <v>712</v>
      </c>
      <c r="O32" t="s">
        <v>713</v>
      </c>
      <c r="P32" t="s">
        <v>696</v>
      </c>
      <c r="Q32" t="s">
        <v>697</v>
      </c>
    </row>
    <row r="33" spans="1:19" x14ac:dyDescent="0.25">
      <c r="A33" t="s">
        <v>138</v>
      </c>
      <c r="B33" t="s">
        <v>684</v>
      </c>
      <c r="C33" t="s">
        <v>754</v>
      </c>
      <c r="D33" t="s">
        <v>686</v>
      </c>
      <c r="E33" t="s">
        <v>755</v>
      </c>
      <c r="F33" t="s">
        <v>708</v>
      </c>
      <c r="G33" t="s">
        <v>709</v>
      </c>
      <c r="H33" t="s">
        <v>728</v>
      </c>
      <c r="I33" t="s">
        <v>729</v>
      </c>
      <c r="J33" t="s">
        <v>696</v>
      </c>
      <c r="K33" t="s">
        <v>697</v>
      </c>
    </row>
    <row r="34" spans="1:19" x14ac:dyDescent="0.25">
      <c r="A34" t="s">
        <v>1</v>
      </c>
      <c r="B34" t="s">
        <v>684</v>
      </c>
      <c r="C34" t="s">
        <v>685</v>
      </c>
      <c r="D34" t="s">
        <v>686</v>
      </c>
      <c r="E34" t="s">
        <v>687</v>
      </c>
      <c r="F34" t="s">
        <v>728</v>
      </c>
      <c r="G34" t="s">
        <v>743</v>
      </c>
      <c r="H34" t="s">
        <v>694</v>
      </c>
      <c r="I34" t="s">
        <v>695</v>
      </c>
      <c r="J34" t="s">
        <v>696</v>
      </c>
      <c r="K34" t="s">
        <v>756</v>
      </c>
    </row>
    <row r="35" spans="1:19" x14ac:dyDescent="0.25">
      <c r="A35" t="s">
        <v>4</v>
      </c>
      <c r="B35" t="s">
        <v>684</v>
      </c>
      <c r="C35" t="s">
        <v>685</v>
      </c>
      <c r="D35" t="s">
        <v>686</v>
      </c>
      <c r="E35" t="s">
        <v>687</v>
      </c>
      <c r="F35" t="s">
        <v>708</v>
      </c>
      <c r="G35" t="s">
        <v>742</v>
      </c>
      <c r="H35" t="s">
        <v>694</v>
      </c>
      <c r="I35" t="s">
        <v>695</v>
      </c>
      <c r="J35" t="s">
        <v>712</v>
      </c>
      <c r="K35" t="s">
        <v>713</v>
      </c>
      <c r="L35" t="s">
        <v>696</v>
      </c>
      <c r="M35" t="s">
        <v>697</v>
      </c>
      <c r="N35" t="s">
        <v>698</v>
      </c>
      <c r="O35" t="s">
        <v>699</v>
      </c>
    </row>
    <row r="36" spans="1:19" x14ac:dyDescent="0.25">
      <c r="A36" t="s">
        <v>189</v>
      </c>
      <c r="B36" t="s">
        <v>684</v>
      </c>
      <c r="C36" t="s">
        <v>685</v>
      </c>
      <c r="D36" t="s">
        <v>686</v>
      </c>
      <c r="E36" t="s">
        <v>687</v>
      </c>
      <c r="F36" t="s">
        <v>708</v>
      </c>
      <c r="G36" t="s">
        <v>742</v>
      </c>
      <c r="H36" t="s">
        <v>694</v>
      </c>
      <c r="I36" t="s">
        <v>695</v>
      </c>
      <c r="J36" t="s">
        <v>696</v>
      </c>
      <c r="K36" t="s">
        <v>697</v>
      </c>
    </row>
    <row r="37" spans="1:19" x14ac:dyDescent="0.25">
      <c r="A37" t="s">
        <v>5</v>
      </c>
      <c r="B37" t="s">
        <v>684</v>
      </c>
      <c r="C37" t="s">
        <v>685</v>
      </c>
      <c r="D37" t="s">
        <v>686</v>
      </c>
      <c r="E37" t="s">
        <v>687</v>
      </c>
      <c r="F37" t="s">
        <v>708</v>
      </c>
      <c r="G37" t="s">
        <v>709</v>
      </c>
      <c r="H37" t="s">
        <v>728</v>
      </c>
      <c r="I37" t="s">
        <v>729</v>
      </c>
      <c r="J37" t="s">
        <v>694</v>
      </c>
      <c r="K37" t="s">
        <v>695</v>
      </c>
      <c r="L37" t="s">
        <v>712</v>
      </c>
      <c r="M37" t="s">
        <v>713</v>
      </c>
      <c r="N37" t="s">
        <v>696</v>
      </c>
      <c r="O37" t="s">
        <v>697</v>
      </c>
    </row>
    <row r="38" spans="1:19" x14ac:dyDescent="0.25">
      <c r="A38" t="s">
        <v>7</v>
      </c>
      <c r="B38" t="s">
        <v>684</v>
      </c>
      <c r="C38" t="s">
        <v>685</v>
      </c>
      <c r="D38" t="s">
        <v>686</v>
      </c>
      <c r="E38" t="s">
        <v>687</v>
      </c>
      <c r="F38" t="s">
        <v>708</v>
      </c>
      <c r="G38" t="s">
        <v>709</v>
      </c>
      <c r="H38" t="s">
        <v>694</v>
      </c>
      <c r="I38" t="s">
        <v>695</v>
      </c>
      <c r="J38" t="s">
        <v>696</v>
      </c>
      <c r="K38" t="s">
        <v>697</v>
      </c>
    </row>
    <row r="39" spans="1:19" x14ac:dyDescent="0.25">
      <c r="A39" t="s">
        <v>132</v>
      </c>
      <c r="B39" t="s">
        <v>684</v>
      </c>
      <c r="C39" t="s">
        <v>685</v>
      </c>
      <c r="D39" t="s">
        <v>686</v>
      </c>
      <c r="E39" t="s">
        <v>687</v>
      </c>
      <c r="F39" t="s">
        <v>708</v>
      </c>
      <c r="G39" t="s">
        <v>709</v>
      </c>
      <c r="H39" t="s">
        <v>694</v>
      </c>
      <c r="I39" t="s">
        <v>695</v>
      </c>
      <c r="J39" t="s">
        <v>712</v>
      </c>
      <c r="K39" t="s">
        <v>713</v>
      </c>
      <c r="L39" t="s">
        <v>696</v>
      </c>
      <c r="M39" t="s">
        <v>697</v>
      </c>
    </row>
    <row r="40" spans="1:19" x14ac:dyDescent="0.25">
      <c r="A40" t="s">
        <v>141</v>
      </c>
      <c r="B40" t="s">
        <v>684</v>
      </c>
      <c r="C40" t="s">
        <v>685</v>
      </c>
      <c r="D40" t="s">
        <v>686</v>
      </c>
      <c r="E40" t="s">
        <v>687</v>
      </c>
      <c r="F40" t="s">
        <v>732</v>
      </c>
      <c r="G40" t="s">
        <v>734</v>
      </c>
      <c r="H40" t="s">
        <v>746</v>
      </c>
      <c r="I40" t="s">
        <v>747</v>
      </c>
      <c r="J40" t="s">
        <v>694</v>
      </c>
      <c r="K40" t="s">
        <v>695</v>
      </c>
      <c r="L40" t="s">
        <v>712</v>
      </c>
      <c r="M40" t="s">
        <v>713</v>
      </c>
      <c r="N40" t="s">
        <v>696</v>
      </c>
      <c r="O40" t="s">
        <v>697</v>
      </c>
    </row>
    <row r="41" spans="1:19" x14ac:dyDescent="0.25">
      <c r="A41" t="s">
        <v>200</v>
      </c>
      <c r="B41" t="s">
        <v>684</v>
      </c>
      <c r="C41" t="s">
        <v>685</v>
      </c>
      <c r="D41" t="s">
        <v>686</v>
      </c>
      <c r="E41" t="s">
        <v>687</v>
      </c>
      <c r="F41" t="s">
        <v>708</v>
      </c>
      <c r="G41" t="s">
        <v>709</v>
      </c>
      <c r="H41" t="s">
        <v>694</v>
      </c>
      <c r="I41" t="s">
        <v>695</v>
      </c>
      <c r="J41" t="s">
        <v>712</v>
      </c>
      <c r="K41" t="s">
        <v>713</v>
      </c>
      <c r="L41" t="s">
        <v>696</v>
      </c>
      <c r="M41" t="s">
        <v>697</v>
      </c>
      <c r="N41" t="s">
        <v>757</v>
      </c>
      <c r="O41" t="s">
        <v>758</v>
      </c>
    </row>
    <row r="42" spans="1:19" x14ac:dyDescent="0.25">
      <c r="A42" t="s">
        <v>201</v>
      </c>
      <c r="B42" t="s">
        <v>684</v>
      </c>
      <c r="C42" t="s">
        <v>685</v>
      </c>
      <c r="D42" t="s">
        <v>686</v>
      </c>
      <c r="E42" t="s">
        <v>687</v>
      </c>
      <c r="F42" t="s">
        <v>708</v>
      </c>
      <c r="G42" t="s">
        <v>709</v>
      </c>
      <c r="H42" t="s">
        <v>694</v>
      </c>
      <c r="I42" t="s">
        <v>695</v>
      </c>
      <c r="J42" t="s">
        <v>712</v>
      </c>
      <c r="K42" t="s">
        <v>713</v>
      </c>
      <c r="L42" t="s">
        <v>696</v>
      </c>
      <c r="M42" t="s">
        <v>697</v>
      </c>
    </row>
    <row r="43" spans="1:19" x14ac:dyDescent="0.25">
      <c r="A43" t="s">
        <v>202</v>
      </c>
      <c r="B43" t="s">
        <v>684</v>
      </c>
      <c r="C43" t="s">
        <v>685</v>
      </c>
      <c r="D43" t="s">
        <v>686</v>
      </c>
      <c r="E43" t="s">
        <v>687</v>
      </c>
      <c r="F43" t="s">
        <v>732</v>
      </c>
      <c r="G43" t="s">
        <v>734</v>
      </c>
      <c r="H43" t="s">
        <v>759</v>
      </c>
      <c r="I43" t="s">
        <v>760</v>
      </c>
      <c r="J43" t="s">
        <v>694</v>
      </c>
      <c r="K43" t="s">
        <v>695</v>
      </c>
      <c r="L43" t="s">
        <v>696</v>
      </c>
      <c r="M43" t="s">
        <v>697</v>
      </c>
    </row>
    <row r="44" spans="1:19" x14ac:dyDescent="0.25">
      <c r="A44" t="s">
        <v>208</v>
      </c>
      <c r="B44" t="s">
        <v>684</v>
      </c>
      <c r="C44" t="s">
        <v>685</v>
      </c>
      <c r="D44" t="s">
        <v>686</v>
      </c>
      <c r="E44" t="s">
        <v>687</v>
      </c>
      <c r="F44" t="s">
        <v>708</v>
      </c>
      <c r="G44" t="s">
        <v>709</v>
      </c>
      <c r="H44" t="s">
        <v>694</v>
      </c>
      <c r="I44" t="s">
        <v>695</v>
      </c>
      <c r="J44" t="s">
        <v>696</v>
      </c>
      <c r="K44" t="s">
        <v>697</v>
      </c>
    </row>
    <row r="45" spans="1:19" x14ac:dyDescent="0.25">
      <c r="A45" t="s">
        <v>11</v>
      </c>
      <c r="B45" t="s">
        <v>684</v>
      </c>
      <c r="C45" t="s">
        <v>685</v>
      </c>
      <c r="D45" t="s">
        <v>686</v>
      </c>
      <c r="E45" t="s">
        <v>761</v>
      </c>
      <c r="F45" t="s">
        <v>708</v>
      </c>
      <c r="G45" t="s">
        <v>742</v>
      </c>
      <c r="H45" t="s">
        <v>728</v>
      </c>
      <c r="I45" t="s">
        <v>743</v>
      </c>
      <c r="J45" t="s">
        <v>762</v>
      </c>
      <c r="K45" t="s">
        <v>763</v>
      </c>
      <c r="L45" t="s">
        <v>730</v>
      </c>
      <c r="M45" t="s">
        <v>764</v>
      </c>
      <c r="N45" t="s">
        <v>696</v>
      </c>
      <c r="O45" t="s">
        <v>765</v>
      </c>
      <c r="P45" t="s">
        <v>712</v>
      </c>
      <c r="Q45" t="s">
        <v>713</v>
      </c>
      <c r="R45" t="s">
        <v>694</v>
      </c>
      <c r="S45" t="s">
        <v>695</v>
      </c>
    </row>
    <row r="46" spans="1:19" x14ac:dyDescent="0.25">
      <c r="A46" t="s">
        <v>205</v>
      </c>
      <c r="B46" t="s">
        <v>684</v>
      </c>
      <c r="C46" t="s">
        <v>685</v>
      </c>
      <c r="D46" t="s">
        <v>686</v>
      </c>
      <c r="E46" t="s">
        <v>687</v>
      </c>
      <c r="F46" t="s">
        <v>732</v>
      </c>
      <c r="G46" t="s">
        <v>734</v>
      </c>
      <c r="H46" t="s">
        <v>746</v>
      </c>
      <c r="I46" t="s">
        <v>747</v>
      </c>
      <c r="J46" t="s">
        <v>730</v>
      </c>
      <c r="K46" t="s">
        <v>731</v>
      </c>
      <c r="L46" t="s">
        <v>694</v>
      </c>
      <c r="M46" t="s">
        <v>695</v>
      </c>
      <c r="N46" t="s">
        <v>712</v>
      </c>
      <c r="O46" t="s">
        <v>713</v>
      </c>
      <c r="P46" t="s">
        <v>696</v>
      </c>
      <c r="Q46" t="s">
        <v>697</v>
      </c>
    </row>
    <row r="47" spans="1:19" x14ac:dyDescent="0.25">
      <c r="A47" t="s">
        <v>13</v>
      </c>
      <c r="B47" t="s">
        <v>684</v>
      </c>
      <c r="C47" t="s">
        <v>685</v>
      </c>
      <c r="D47" t="s">
        <v>686</v>
      </c>
      <c r="E47" t="s">
        <v>687</v>
      </c>
      <c r="F47" t="s">
        <v>722</v>
      </c>
      <c r="G47" t="s">
        <v>723</v>
      </c>
      <c r="H47" t="s">
        <v>766</v>
      </c>
      <c r="I47" t="s">
        <v>767</v>
      </c>
      <c r="J47" t="s">
        <v>694</v>
      </c>
      <c r="K47" t="s">
        <v>695</v>
      </c>
      <c r="L47" t="s">
        <v>712</v>
      </c>
      <c r="M47" t="s">
        <v>713</v>
      </c>
      <c r="N47" t="s">
        <v>696</v>
      </c>
      <c r="O47" t="s">
        <v>697</v>
      </c>
    </row>
    <row r="48" spans="1:19" x14ac:dyDescent="0.25">
      <c r="A48" t="s">
        <v>14</v>
      </c>
      <c r="B48" t="s">
        <v>684</v>
      </c>
      <c r="C48" t="s">
        <v>685</v>
      </c>
      <c r="D48" t="s">
        <v>686</v>
      </c>
      <c r="E48" t="s">
        <v>687</v>
      </c>
      <c r="F48" t="s">
        <v>708</v>
      </c>
      <c r="G48" t="s">
        <v>742</v>
      </c>
      <c r="H48" t="s">
        <v>694</v>
      </c>
      <c r="I48" t="s">
        <v>695</v>
      </c>
      <c r="J48" t="s">
        <v>696</v>
      </c>
      <c r="K48" t="s">
        <v>697</v>
      </c>
    </row>
    <row r="49" spans="1:22" x14ac:dyDescent="0.25">
      <c r="A49" t="s">
        <v>134</v>
      </c>
      <c r="B49" t="s">
        <v>684</v>
      </c>
      <c r="C49" t="s">
        <v>685</v>
      </c>
      <c r="D49" t="s">
        <v>686</v>
      </c>
      <c r="E49" t="s">
        <v>687</v>
      </c>
      <c r="F49" t="s">
        <v>708</v>
      </c>
      <c r="G49" t="s">
        <v>742</v>
      </c>
      <c r="H49" t="s">
        <v>694</v>
      </c>
      <c r="I49" t="s">
        <v>695</v>
      </c>
      <c r="J49" t="s">
        <v>712</v>
      </c>
      <c r="K49" t="s">
        <v>713</v>
      </c>
      <c r="L49" t="s">
        <v>696</v>
      </c>
      <c r="M49" t="s">
        <v>697</v>
      </c>
    </row>
    <row r="50" spans="1:22" x14ac:dyDescent="0.25">
      <c r="A50" t="s">
        <v>15</v>
      </c>
      <c r="B50" t="s">
        <v>684</v>
      </c>
      <c r="C50" t="s">
        <v>685</v>
      </c>
      <c r="D50" t="s">
        <v>686</v>
      </c>
      <c r="E50" t="s">
        <v>687</v>
      </c>
      <c r="F50" t="s">
        <v>708</v>
      </c>
      <c r="G50" t="s">
        <v>709</v>
      </c>
      <c r="H50" t="s">
        <v>712</v>
      </c>
      <c r="I50" t="s">
        <v>713</v>
      </c>
      <c r="J50" t="s">
        <v>696</v>
      </c>
      <c r="K50" t="s">
        <v>697</v>
      </c>
      <c r="L50" t="s">
        <v>694</v>
      </c>
      <c r="M50" t="s">
        <v>695</v>
      </c>
    </row>
    <row r="51" spans="1:22" x14ac:dyDescent="0.25">
      <c r="A51" t="s">
        <v>182</v>
      </c>
      <c r="B51" t="s">
        <v>684</v>
      </c>
      <c r="C51" t="s">
        <v>685</v>
      </c>
      <c r="D51" t="s">
        <v>686</v>
      </c>
      <c r="E51" t="s">
        <v>687</v>
      </c>
      <c r="F51" t="s">
        <v>708</v>
      </c>
      <c r="G51" t="s">
        <v>709</v>
      </c>
      <c r="H51" t="s">
        <v>694</v>
      </c>
      <c r="I51" t="s">
        <v>695</v>
      </c>
      <c r="J51" t="s">
        <v>712</v>
      </c>
      <c r="K51" t="s">
        <v>713</v>
      </c>
      <c r="L51" t="s">
        <v>696</v>
      </c>
      <c r="M51" t="s">
        <v>697</v>
      </c>
    </row>
    <row r="52" spans="1:22" x14ac:dyDescent="0.25">
      <c r="A52" t="s">
        <v>16</v>
      </c>
      <c r="B52" t="s">
        <v>684</v>
      </c>
      <c r="C52" t="s">
        <v>685</v>
      </c>
      <c r="D52" t="s">
        <v>686</v>
      </c>
      <c r="E52" t="s">
        <v>687</v>
      </c>
      <c r="F52" t="s">
        <v>708</v>
      </c>
      <c r="G52" t="s">
        <v>709</v>
      </c>
      <c r="H52" t="s">
        <v>712</v>
      </c>
      <c r="I52" t="s">
        <v>713</v>
      </c>
      <c r="J52" t="s">
        <v>696</v>
      </c>
      <c r="K52" t="s">
        <v>697</v>
      </c>
      <c r="L52" t="s">
        <v>694</v>
      </c>
      <c r="M52" t="s">
        <v>695</v>
      </c>
    </row>
    <row r="53" spans="1:22" x14ac:dyDescent="0.25">
      <c r="A53" t="s">
        <v>183</v>
      </c>
      <c r="B53" t="s">
        <v>684</v>
      </c>
      <c r="C53" t="s">
        <v>685</v>
      </c>
      <c r="D53" t="s">
        <v>686</v>
      </c>
      <c r="E53" t="s">
        <v>687</v>
      </c>
      <c r="F53" t="s">
        <v>708</v>
      </c>
      <c r="G53" t="s">
        <v>709</v>
      </c>
      <c r="H53" t="s">
        <v>692</v>
      </c>
      <c r="I53" t="s">
        <v>693</v>
      </c>
      <c r="J53" t="s">
        <v>694</v>
      </c>
      <c r="K53" t="s">
        <v>695</v>
      </c>
      <c r="L53" t="s">
        <v>712</v>
      </c>
      <c r="M53" t="s">
        <v>713</v>
      </c>
      <c r="N53" t="s">
        <v>696</v>
      </c>
      <c r="O53" t="s">
        <v>697</v>
      </c>
    </row>
    <row r="54" spans="1:22" x14ac:dyDescent="0.25">
      <c r="A54" t="s">
        <v>146</v>
      </c>
      <c r="B54" t="s">
        <v>768</v>
      </c>
      <c r="C54" t="s">
        <v>769</v>
      </c>
      <c r="D54" t="s">
        <v>770</v>
      </c>
      <c r="E54" t="s">
        <v>761</v>
      </c>
      <c r="F54" t="s">
        <v>771</v>
      </c>
      <c r="G54" t="s">
        <v>709</v>
      </c>
      <c r="H54" t="s">
        <v>772</v>
      </c>
      <c r="I54" t="s">
        <v>729</v>
      </c>
      <c r="J54" t="s">
        <v>773</v>
      </c>
      <c r="K54" t="s">
        <v>774</v>
      </c>
      <c r="L54" t="s">
        <v>712</v>
      </c>
      <c r="M54" t="s">
        <v>775</v>
      </c>
      <c r="N54" t="s">
        <v>776</v>
      </c>
      <c r="O54" t="s">
        <v>765</v>
      </c>
    </row>
    <row r="55" spans="1:22" x14ac:dyDescent="0.25">
      <c r="A55" t="s">
        <v>19</v>
      </c>
      <c r="B55" t="s">
        <v>684</v>
      </c>
      <c r="C55" t="s">
        <v>685</v>
      </c>
      <c r="D55" t="s">
        <v>686</v>
      </c>
      <c r="E55" t="s">
        <v>687</v>
      </c>
      <c r="F55" t="s">
        <v>708</v>
      </c>
      <c r="G55" t="s">
        <v>709</v>
      </c>
      <c r="H55" t="s">
        <v>777</v>
      </c>
      <c r="I55" t="s">
        <v>778</v>
      </c>
      <c r="J55" t="s">
        <v>696</v>
      </c>
      <c r="K55" t="s">
        <v>697</v>
      </c>
    </row>
    <row r="56" spans="1:22" x14ac:dyDescent="0.25">
      <c r="A56" t="s">
        <v>933</v>
      </c>
      <c r="B56" t="s">
        <v>684</v>
      </c>
      <c r="C56" t="s">
        <v>685</v>
      </c>
      <c r="D56" t="s">
        <v>686</v>
      </c>
      <c r="E56" t="s">
        <v>687</v>
      </c>
      <c r="F56" t="s">
        <v>732</v>
      </c>
      <c r="G56" t="s">
        <v>779</v>
      </c>
      <c r="H56" t="s">
        <v>733</v>
      </c>
      <c r="I56" t="s">
        <v>780</v>
      </c>
      <c r="J56" t="s">
        <v>781</v>
      </c>
      <c r="K56" t="s">
        <v>782</v>
      </c>
      <c r="L56" t="s">
        <v>694</v>
      </c>
      <c r="M56" t="s">
        <v>774</v>
      </c>
      <c r="N56" t="s">
        <v>712</v>
      </c>
      <c r="O56" t="s">
        <v>775</v>
      </c>
      <c r="P56" t="s">
        <v>696</v>
      </c>
      <c r="Q56" t="s">
        <v>697</v>
      </c>
    </row>
    <row r="57" spans="1:22" x14ac:dyDescent="0.25">
      <c r="A57" t="s">
        <v>188</v>
      </c>
      <c r="B57" t="s">
        <v>684</v>
      </c>
      <c r="C57" t="s">
        <v>685</v>
      </c>
      <c r="D57" t="s">
        <v>686</v>
      </c>
      <c r="E57" t="s">
        <v>687</v>
      </c>
      <c r="F57" t="s">
        <v>708</v>
      </c>
      <c r="G57" t="s">
        <v>709</v>
      </c>
      <c r="H57" t="s">
        <v>783</v>
      </c>
      <c r="I57" t="s">
        <v>784</v>
      </c>
      <c r="J57" t="s">
        <v>785</v>
      </c>
      <c r="K57" t="s">
        <v>786</v>
      </c>
      <c r="L57" t="s">
        <v>787</v>
      </c>
      <c r="M57" t="s">
        <v>788</v>
      </c>
      <c r="N57" t="s">
        <v>789</v>
      </c>
      <c r="O57" t="s">
        <v>790</v>
      </c>
      <c r="P57" t="s">
        <v>791</v>
      </c>
      <c r="Q57" t="s">
        <v>694</v>
      </c>
      <c r="R57" t="s">
        <v>695</v>
      </c>
      <c r="S57" t="s">
        <v>712</v>
      </c>
      <c r="T57" t="s">
        <v>713</v>
      </c>
      <c r="U57" t="s">
        <v>696</v>
      </c>
      <c r="V57" t="s">
        <v>697</v>
      </c>
    </row>
    <row r="58" spans="1:22" x14ac:dyDescent="0.25">
      <c r="A58" t="s">
        <v>199</v>
      </c>
      <c r="B58" t="s">
        <v>684</v>
      </c>
      <c r="C58" t="s">
        <v>685</v>
      </c>
      <c r="D58" t="s">
        <v>686</v>
      </c>
      <c r="E58" t="s">
        <v>687</v>
      </c>
      <c r="F58" t="s">
        <v>738</v>
      </c>
      <c r="G58" t="s">
        <v>792</v>
      </c>
      <c r="H58" t="s">
        <v>793</v>
      </c>
      <c r="I58" t="s">
        <v>794</v>
      </c>
      <c r="J58" t="s">
        <v>712</v>
      </c>
      <c r="K58" t="s">
        <v>713</v>
      </c>
      <c r="L58" t="s">
        <v>696</v>
      </c>
      <c r="M58" t="s">
        <v>697</v>
      </c>
    </row>
    <row r="59" spans="1:22" x14ac:dyDescent="0.25">
      <c r="A59" t="s">
        <v>931</v>
      </c>
      <c r="B59" t="s">
        <v>684</v>
      </c>
      <c r="C59" t="s">
        <v>685</v>
      </c>
      <c r="D59" t="s">
        <v>686</v>
      </c>
      <c r="E59" t="s">
        <v>687</v>
      </c>
      <c r="F59" t="s">
        <v>732</v>
      </c>
      <c r="G59" t="s">
        <v>734</v>
      </c>
      <c r="H59" t="s">
        <v>746</v>
      </c>
      <c r="I59" t="s">
        <v>747</v>
      </c>
      <c r="J59" t="s">
        <v>692</v>
      </c>
      <c r="K59" t="s">
        <v>693</v>
      </c>
      <c r="L59" t="s">
        <v>694</v>
      </c>
      <c r="M59" t="s">
        <v>695</v>
      </c>
      <c r="N59" t="s">
        <v>712</v>
      </c>
      <c r="O59" t="s">
        <v>713</v>
      </c>
      <c r="P59" t="s">
        <v>696</v>
      </c>
      <c r="Q59" t="s">
        <v>697</v>
      </c>
      <c r="R59" t="s">
        <v>698</v>
      </c>
      <c r="S59" t="s">
        <v>699</v>
      </c>
    </row>
    <row r="60" spans="1:22" x14ac:dyDescent="0.25">
      <c r="A60" t="s">
        <v>209</v>
      </c>
      <c r="B60" t="s">
        <v>684</v>
      </c>
      <c r="C60" t="s">
        <v>685</v>
      </c>
      <c r="D60" t="s">
        <v>686</v>
      </c>
      <c r="E60" t="s">
        <v>687</v>
      </c>
      <c r="F60" t="s">
        <v>708</v>
      </c>
      <c r="G60" t="s">
        <v>742</v>
      </c>
      <c r="H60" t="s">
        <v>694</v>
      </c>
      <c r="I60" t="s">
        <v>695</v>
      </c>
      <c r="J60" t="s">
        <v>712</v>
      </c>
      <c r="K60" t="s">
        <v>713</v>
      </c>
      <c r="L60" t="s">
        <v>696</v>
      </c>
      <c r="M60" t="s">
        <v>697</v>
      </c>
    </row>
    <row r="61" spans="1:22" x14ac:dyDescent="0.25">
      <c r="A61" t="s">
        <v>147</v>
      </c>
      <c r="B61" t="s">
        <v>684</v>
      </c>
      <c r="C61" t="s">
        <v>685</v>
      </c>
      <c r="D61" t="s">
        <v>686</v>
      </c>
      <c r="E61" t="s">
        <v>687</v>
      </c>
      <c r="F61" t="s">
        <v>732</v>
      </c>
      <c r="G61" t="s">
        <v>734</v>
      </c>
      <c r="H61" t="s">
        <v>746</v>
      </c>
      <c r="I61" t="s">
        <v>747</v>
      </c>
      <c r="J61" t="s">
        <v>694</v>
      </c>
      <c r="K61" t="s">
        <v>695</v>
      </c>
      <c r="L61" t="s">
        <v>712</v>
      </c>
      <c r="M61" t="s">
        <v>713</v>
      </c>
      <c r="N61" t="s">
        <v>696</v>
      </c>
      <c r="O61" t="s">
        <v>697</v>
      </c>
    </row>
    <row r="62" spans="1:22" x14ac:dyDescent="0.25">
      <c r="A62" t="s">
        <v>20</v>
      </c>
      <c r="B62" t="s">
        <v>684</v>
      </c>
      <c r="C62" t="s">
        <v>685</v>
      </c>
      <c r="D62" t="s">
        <v>686</v>
      </c>
      <c r="E62" t="s">
        <v>687</v>
      </c>
      <c r="F62" t="s">
        <v>702</v>
      </c>
      <c r="G62" t="s">
        <v>703</v>
      </c>
      <c r="H62" t="s">
        <v>795</v>
      </c>
      <c r="I62" t="s">
        <v>796</v>
      </c>
      <c r="J62" t="s">
        <v>797</v>
      </c>
      <c r="K62" t="s">
        <v>798</v>
      </c>
      <c r="L62" t="s">
        <v>694</v>
      </c>
      <c r="M62" t="s">
        <v>695</v>
      </c>
      <c r="N62" t="s">
        <v>712</v>
      </c>
      <c r="O62" t="s">
        <v>713</v>
      </c>
      <c r="P62" t="s">
        <v>696</v>
      </c>
      <c r="Q62" t="s">
        <v>697</v>
      </c>
    </row>
    <row r="63" spans="1:22" x14ac:dyDescent="0.25">
      <c r="A63" t="s">
        <v>942</v>
      </c>
      <c r="B63" t="s">
        <v>684</v>
      </c>
      <c r="C63" t="s">
        <v>685</v>
      </c>
      <c r="D63" t="s">
        <v>799</v>
      </c>
      <c r="E63" t="s">
        <v>800</v>
      </c>
      <c r="F63" t="s">
        <v>686</v>
      </c>
      <c r="G63" t="s">
        <v>687</v>
      </c>
      <c r="H63" t="s">
        <v>722</v>
      </c>
      <c r="I63" t="s">
        <v>723</v>
      </c>
      <c r="J63" t="s">
        <v>724</v>
      </c>
      <c r="K63" t="s">
        <v>801</v>
      </c>
      <c r="L63" t="s">
        <v>692</v>
      </c>
      <c r="M63" t="s">
        <v>802</v>
      </c>
      <c r="N63" t="s">
        <v>694</v>
      </c>
      <c r="O63" t="s">
        <v>695</v>
      </c>
      <c r="P63" t="s">
        <v>712</v>
      </c>
      <c r="Q63" t="s">
        <v>713</v>
      </c>
      <c r="R63" t="s">
        <v>696</v>
      </c>
      <c r="S63" t="s">
        <v>697</v>
      </c>
    </row>
    <row r="64" spans="1:22" x14ac:dyDescent="0.25">
      <c r="A64" t="s">
        <v>135</v>
      </c>
      <c r="B64" t="s">
        <v>684</v>
      </c>
      <c r="C64" t="s">
        <v>685</v>
      </c>
      <c r="D64" t="s">
        <v>686</v>
      </c>
      <c r="E64" t="s">
        <v>687</v>
      </c>
      <c r="F64" t="s">
        <v>708</v>
      </c>
      <c r="G64" t="s">
        <v>709</v>
      </c>
      <c r="H64" t="s">
        <v>694</v>
      </c>
      <c r="I64" t="s">
        <v>695</v>
      </c>
      <c r="J64" t="s">
        <v>696</v>
      </c>
      <c r="K64" t="s">
        <v>697</v>
      </c>
    </row>
    <row r="65" spans="1:28" x14ac:dyDescent="0.25">
      <c r="A65" t="s">
        <v>932</v>
      </c>
      <c r="B65" t="s">
        <v>684</v>
      </c>
      <c r="C65" t="s">
        <v>685</v>
      </c>
      <c r="D65" t="s">
        <v>686</v>
      </c>
      <c r="E65" t="s">
        <v>687</v>
      </c>
      <c r="F65" t="s">
        <v>702</v>
      </c>
      <c r="G65" t="s">
        <v>703</v>
      </c>
      <c r="H65" t="s">
        <v>803</v>
      </c>
      <c r="I65" t="s">
        <v>804</v>
      </c>
      <c r="J65" t="s">
        <v>692</v>
      </c>
      <c r="K65" t="s">
        <v>693</v>
      </c>
      <c r="L65" t="s">
        <v>694</v>
      </c>
      <c r="M65" t="s">
        <v>695</v>
      </c>
      <c r="N65" t="s">
        <v>712</v>
      </c>
      <c r="O65" t="s">
        <v>713</v>
      </c>
      <c r="P65" t="s">
        <v>696</v>
      </c>
      <c r="Q65" t="s">
        <v>697</v>
      </c>
    </row>
    <row r="66" spans="1:28" x14ac:dyDescent="0.25">
      <c r="A66" t="s">
        <v>145</v>
      </c>
      <c r="B66" t="s">
        <v>684</v>
      </c>
      <c r="C66" t="s">
        <v>685</v>
      </c>
      <c r="D66" t="s">
        <v>686</v>
      </c>
      <c r="E66" t="s">
        <v>687</v>
      </c>
      <c r="F66" t="s">
        <v>732</v>
      </c>
      <c r="G66" t="s">
        <v>734</v>
      </c>
      <c r="H66" t="s">
        <v>733</v>
      </c>
      <c r="I66" t="s">
        <v>735</v>
      </c>
      <c r="J66" t="s">
        <v>736</v>
      </c>
      <c r="K66" t="s">
        <v>737</v>
      </c>
      <c r="L66" t="s">
        <v>730</v>
      </c>
      <c r="M66" t="s">
        <v>731</v>
      </c>
      <c r="N66" t="s">
        <v>694</v>
      </c>
      <c r="O66" t="s">
        <v>695</v>
      </c>
      <c r="P66" t="s">
        <v>712</v>
      </c>
      <c r="Q66" t="s">
        <v>713</v>
      </c>
      <c r="R66" t="s">
        <v>696</v>
      </c>
      <c r="S66" t="s">
        <v>697</v>
      </c>
    </row>
    <row r="67" spans="1:28" x14ac:dyDescent="0.25">
      <c r="A67" t="s">
        <v>0</v>
      </c>
      <c r="B67" t="s">
        <v>684</v>
      </c>
      <c r="C67" t="s">
        <v>685</v>
      </c>
      <c r="D67" t="s">
        <v>686</v>
      </c>
      <c r="E67" t="s">
        <v>687</v>
      </c>
      <c r="F67" t="s">
        <v>708</v>
      </c>
      <c r="G67" t="s">
        <v>709</v>
      </c>
      <c r="H67" t="s">
        <v>698</v>
      </c>
      <c r="I67" t="s">
        <v>699</v>
      </c>
      <c r="J67" t="s">
        <v>712</v>
      </c>
      <c r="K67" t="s">
        <v>713</v>
      </c>
      <c r="L67" t="s">
        <v>696</v>
      </c>
      <c r="M67" t="s">
        <v>697</v>
      </c>
      <c r="N67" t="s">
        <v>694</v>
      </c>
      <c r="O67" t="s">
        <v>695</v>
      </c>
    </row>
    <row r="68" spans="1:28" x14ac:dyDescent="0.25">
      <c r="A68" t="s">
        <v>181</v>
      </c>
      <c r="B68" t="s">
        <v>684</v>
      </c>
      <c r="C68" t="s">
        <v>685</v>
      </c>
      <c r="D68" t="s">
        <v>686</v>
      </c>
      <c r="E68" t="s">
        <v>687</v>
      </c>
      <c r="F68" t="s">
        <v>732</v>
      </c>
      <c r="G68" t="s">
        <v>733</v>
      </c>
      <c r="H68" t="s">
        <v>734</v>
      </c>
      <c r="I68" t="s">
        <v>735</v>
      </c>
      <c r="J68" t="s">
        <v>805</v>
      </c>
      <c r="K68" t="s">
        <v>806</v>
      </c>
      <c r="L68" t="s">
        <v>694</v>
      </c>
      <c r="M68" t="s">
        <v>695</v>
      </c>
      <c r="N68" t="s">
        <v>712</v>
      </c>
      <c r="O68" t="s">
        <v>713</v>
      </c>
      <c r="P68" t="s">
        <v>696</v>
      </c>
      <c r="Q68" t="s">
        <v>697</v>
      </c>
      <c r="R68" t="s">
        <v>698</v>
      </c>
      <c r="S68" t="s">
        <v>699</v>
      </c>
    </row>
    <row r="69" spans="1:28" x14ac:dyDescent="0.25">
      <c r="A69" t="s">
        <v>139</v>
      </c>
      <c r="B69" t="s">
        <v>684</v>
      </c>
      <c r="C69" t="s">
        <v>685</v>
      </c>
      <c r="D69" t="s">
        <v>807</v>
      </c>
      <c r="E69" t="s">
        <v>808</v>
      </c>
      <c r="F69" t="s">
        <v>809</v>
      </c>
      <c r="G69" t="s">
        <v>810</v>
      </c>
      <c r="H69" t="s">
        <v>694</v>
      </c>
      <c r="I69" t="s">
        <v>695</v>
      </c>
      <c r="J69" t="s">
        <v>712</v>
      </c>
      <c r="K69" t="s">
        <v>713</v>
      </c>
      <c r="L69" t="s">
        <v>696</v>
      </c>
      <c r="M69" t="s">
        <v>697</v>
      </c>
    </row>
    <row r="70" spans="1:28" x14ac:dyDescent="0.25">
      <c r="A70" t="s">
        <v>140</v>
      </c>
      <c r="B70" t="s">
        <v>684</v>
      </c>
      <c r="C70" t="s">
        <v>685</v>
      </c>
      <c r="D70" t="s">
        <v>807</v>
      </c>
      <c r="E70" t="s">
        <v>808</v>
      </c>
      <c r="F70" t="s">
        <v>809</v>
      </c>
      <c r="G70" t="s">
        <v>810</v>
      </c>
      <c r="H70" t="s">
        <v>811</v>
      </c>
      <c r="I70" t="s">
        <v>812</v>
      </c>
      <c r="J70" t="s">
        <v>694</v>
      </c>
      <c r="K70" t="s">
        <v>695</v>
      </c>
      <c r="L70" t="s">
        <v>712</v>
      </c>
      <c r="M70" t="s">
        <v>713</v>
      </c>
      <c r="N70" t="s">
        <v>696</v>
      </c>
      <c r="O70" t="s">
        <v>697</v>
      </c>
    </row>
    <row r="71" spans="1:28" x14ac:dyDescent="0.25">
      <c r="A71" t="s">
        <v>194</v>
      </c>
      <c r="B71" t="s">
        <v>684</v>
      </c>
      <c r="C71" t="s">
        <v>685</v>
      </c>
      <c r="D71" t="s">
        <v>686</v>
      </c>
      <c r="E71" t="s">
        <v>687</v>
      </c>
      <c r="F71" t="s">
        <v>708</v>
      </c>
      <c r="G71" t="s">
        <v>709</v>
      </c>
      <c r="H71" t="s">
        <v>813</v>
      </c>
      <c r="I71" t="s">
        <v>814</v>
      </c>
      <c r="J71" t="s">
        <v>777</v>
      </c>
      <c r="K71" t="s">
        <v>778</v>
      </c>
      <c r="L71" t="s">
        <v>694</v>
      </c>
      <c r="M71" t="s">
        <v>695</v>
      </c>
      <c r="N71" t="s">
        <v>712</v>
      </c>
      <c r="O71" t="s">
        <v>713</v>
      </c>
      <c r="P71" t="s">
        <v>696</v>
      </c>
      <c r="Q71" t="s">
        <v>697</v>
      </c>
    </row>
    <row r="72" spans="1:28" x14ac:dyDescent="0.25">
      <c r="A72" t="s">
        <v>195</v>
      </c>
      <c r="B72" t="s">
        <v>684</v>
      </c>
      <c r="C72" t="s">
        <v>685</v>
      </c>
      <c r="D72" t="s">
        <v>686</v>
      </c>
      <c r="E72" t="s">
        <v>687</v>
      </c>
      <c r="F72" t="s">
        <v>732</v>
      </c>
      <c r="G72" t="s">
        <v>734</v>
      </c>
      <c r="H72" t="s">
        <v>746</v>
      </c>
      <c r="I72" t="s">
        <v>747</v>
      </c>
      <c r="J72" t="s">
        <v>692</v>
      </c>
      <c r="K72" t="s">
        <v>693</v>
      </c>
      <c r="L72" t="s">
        <v>694</v>
      </c>
      <c r="M72" t="s">
        <v>695</v>
      </c>
      <c r="N72" t="s">
        <v>696</v>
      </c>
      <c r="O72" t="s">
        <v>697</v>
      </c>
      <c r="P72" t="s">
        <v>698</v>
      </c>
      <c r="Q72" t="s">
        <v>699</v>
      </c>
    </row>
    <row r="73" spans="1:28" x14ac:dyDescent="0.25">
      <c r="A73" t="s">
        <v>142</v>
      </c>
      <c r="B73" t="s">
        <v>684</v>
      </c>
      <c r="C73" t="s">
        <v>685</v>
      </c>
      <c r="D73" t="s">
        <v>807</v>
      </c>
      <c r="E73" t="s">
        <v>808</v>
      </c>
      <c r="F73" t="s">
        <v>809</v>
      </c>
      <c r="G73" t="s">
        <v>810</v>
      </c>
      <c r="H73" t="s">
        <v>696</v>
      </c>
      <c r="I73" t="s">
        <v>697</v>
      </c>
      <c r="J73" t="s">
        <v>694</v>
      </c>
      <c r="K73" t="s">
        <v>695</v>
      </c>
    </row>
    <row r="74" spans="1:28" x14ac:dyDescent="0.25">
      <c r="A74" t="s">
        <v>12</v>
      </c>
      <c r="B74" t="s">
        <v>684</v>
      </c>
      <c r="C74" t="s">
        <v>685</v>
      </c>
      <c r="D74" t="s">
        <v>686</v>
      </c>
      <c r="E74" t="s">
        <v>687</v>
      </c>
      <c r="F74" t="s">
        <v>708</v>
      </c>
      <c r="G74" t="s">
        <v>709</v>
      </c>
      <c r="H74" t="s">
        <v>728</v>
      </c>
      <c r="I74" t="s">
        <v>729</v>
      </c>
      <c r="J74" t="s">
        <v>694</v>
      </c>
      <c r="K74" t="s">
        <v>695</v>
      </c>
      <c r="L74" t="s">
        <v>696</v>
      </c>
      <c r="M74" t="s">
        <v>697</v>
      </c>
    </row>
    <row r="75" spans="1:28" x14ac:dyDescent="0.25">
      <c r="A75" t="s">
        <v>17</v>
      </c>
      <c r="B75" t="s">
        <v>684</v>
      </c>
      <c r="C75" t="s">
        <v>686</v>
      </c>
      <c r="D75" t="s">
        <v>708</v>
      </c>
      <c r="E75" t="s">
        <v>728</v>
      </c>
      <c r="F75" t="s">
        <v>694</v>
      </c>
      <c r="G75" t="s">
        <v>712</v>
      </c>
      <c r="H75" t="s">
        <v>696</v>
      </c>
    </row>
    <row r="76" spans="1:28" x14ac:dyDescent="0.25">
      <c r="A76" t="s">
        <v>210</v>
      </c>
      <c r="B76" t="s">
        <v>815</v>
      </c>
      <c r="C76" t="s">
        <v>825</v>
      </c>
      <c r="D76" t="s">
        <v>816</v>
      </c>
      <c r="E76" t="s">
        <v>826</v>
      </c>
      <c r="F76" t="s">
        <v>817</v>
      </c>
      <c r="G76" t="s">
        <v>827</v>
      </c>
      <c r="H76" t="s">
        <v>818</v>
      </c>
      <c r="I76" t="s">
        <v>828</v>
      </c>
      <c r="J76" t="s">
        <v>819</v>
      </c>
      <c r="K76" t="s">
        <v>829</v>
      </c>
      <c r="L76" t="s">
        <v>820</v>
      </c>
      <c r="M76" t="s">
        <v>830</v>
      </c>
      <c r="N76" t="s">
        <v>821</v>
      </c>
      <c r="O76" t="s">
        <v>831</v>
      </c>
      <c r="P76" t="s">
        <v>822</v>
      </c>
      <c r="Q76" t="s">
        <v>832</v>
      </c>
      <c r="R76" t="s">
        <v>823</v>
      </c>
      <c r="S76" t="s">
        <v>833</v>
      </c>
      <c r="T76" t="s">
        <v>824</v>
      </c>
      <c r="U76" t="s">
        <v>929</v>
      </c>
      <c r="V76" t="s">
        <v>930</v>
      </c>
      <c r="W76" t="s">
        <v>694</v>
      </c>
      <c r="X76" t="s">
        <v>695</v>
      </c>
      <c r="Y76" t="s">
        <v>712</v>
      </c>
      <c r="Z76" t="s">
        <v>713</v>
      </c>
      <c r="AA76" t="s">
        <v>696</v>
      </c>
      <c r="AB76" t="s">
        <v>697</v>
      </c>
    </row>
    <row r="81" spans="2:4" ht="13.35" customHeight="1" x14ac:dyDescent="0.25">
      <c r="B81" s="26"/>
      <c r="D81" s="26"/>
    </row>
    <row r="82" spans="2:4" ht="13.35" customHeight="1" x14ac:dyDescent="0.25"/>
  </sheetData>
  <sheetProtection algorithmName="SHA-512" hashValue="0NiO64lENAJ9q7UB5On6wzdrt5qxnuvtrb8o4RAW/PY2jXlIg40hDPPQWXnGYk8beNAt91g0EQq6axYvCzZ5tA==" saltValue="wHHC44Qtw5Xr38mSIfiYlA==" spinCount="100000"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4"/>
  <dimension ref="C13:X100"/>
  <sheetViews>
    <sheetView showGridLines="0" topLeftCell="B1" zoomScaleNormal="100" workbookViewId="0">
      <selection activeCell="C15" sqref="C15"/>
    </sheetView>
  </sheetViews>
  <sheetFormatPr defaultRowHeight="13.2" x14ac:dyDescent="0.25"/>
  <cols>
    <col min="1" max="1" width="0" hidden="1" customWidth="1"/>
    <col min="3" max="3" width="92.33203125" customWidth="1"/>
    <col min="4" max="4" width="2.5546875" customWidth="1"/>
    <col min="6" max="6" width="2.5546875" customWidth="1"/>
    <col min="7" max="7" width="13.33203125" customWidth="1"/>
    <col min="8" max="8" width="2.5546875" customWidth="1"/>
    <col min="9" max="9" width="15.44140625" customWidth="1"/>
    <col min="11" max="15" width="8.6640625" hidden="1" customWidth="1"/>
    <col min="16" max="16" width="8.6640625" customWidth="1"/>
    <col min="21" max="21" width="9.33203125" customWidth="1"/>
    <col min="22" max="22" width="9.33203125" hidden="1" customWidth="1"/>
    <col min="23" max="23" width="91.44140625" hidden="1" customWidth="1"/>
    <col min="24" max="24" width="9.33203125" hidden="1" customWidth="1"/>
    <col min="25" max="43" width="9.33203125" customWidth="1"/>
  </cols>
  <sheetData>
    <row r="13" spans="3:9" ht="39.75" customHeight="1" x14ac:dyDescent="0.25">
      <c r="C13" s="200" t="s">
        <v>683</v>
      </c>
      <c r="D13" s="200"/>
      <c r="E13" s="200"/>
      <c r="F13" s="200"/>
      <c r="G13" s="200"/>
      <c r="H13" s="200"/>
      <c r="I13" s="200"/>
    </row>
    <row r="15" spans="3:9" ht="31.2" x14ac:dyDescent="0.3">
      <c r="C15" s="64" t="s">
        <v>153</v>
      </c>
      <c r="D15" s="64"/>
      <c r="E15" s="80" t="s">
        <v>154</v>
      </c>
      <c r="F15" s="64"/>
      <c r="G15" s="63" t="s">
        <v>171</v>
      </c>
      <c r="H15" s="64"/>
      <c r="I15" s="63" t="s">
        <v>172</v>
      </c>
    </row>
    <row r="17" spans="10:23" x14ac:dyDescent="0.25">
      <c r="J17" s="3"/>
      <c r="K17" s="3"/>
      <c r="L17">
        <f t="shared" ref="L17:L38" si="0">IF(OR(ISBLANK(C17), ISERROR(FIND("Choose", C17))=FALSE), 0, 1)</f>
        <v>0</v>
      </c>
      <c r="M17" t="str">
        <f t="shared" ref="M17:M38" si="1">"C" &amp; ROW(C17)</f>
        <v>C17</v>
      </c>
      <c r="N17" t="str">
        <f>IF(OR(C17="General Service Intermediate Rate Class 1,000 To 4,999 kW (formerly General Service &gt; 50 kW Customers)", C17="General Service Intermediate Rate Class 1,000 To 4,999 kW (formerly Large Use Customers)"), "x", "")</f>
        <v/>
      </c>
      <c r="W17" t="s">
        <v>23</v>
      </c>
    </row>
    <row r="18" spans="10:23" x14ac:dyDescent="0.25">
      <c r="J18" s="3"/>
      <c r="K18" s="3"/>
      <c r="L18">
        <f t="shared" si="0"/>
        <v>0</v>
      </c>
      <c r="M18" t="str">
        <f t="shared" si="1"/>
        <v>C18</v>
      </c>
      <c r="N18" t="str">
        <f t="shared" ref="N18:N38" si="2">IF(OR(C18="General Service Intermediate Rate Class 1,000 To 4,999 kW (formerly General Service &gt; 50 kW Customers)", C18="General Service Intermediate Rate Class 1,000 To 4,999 kW (formerly Large Use Customers)"), "x", "")</f>
        <v/>
      </c>
      <c r="W18" t="s">
        <v>22</v>
      </c>
    </row>
    <row r="19" spans="10:23" x14ac:dyDescent="0.25">
      <c r="J19" s="3"/>
      <c r="K19" s="3"/>
      <c r="L19">
        <f t="shared" si="0"/>
        <v>0</v>
      </c>
      <c r="M19" t="str">
        <f t="shared" si="1"/>
        <v>C19</v>
      </c>
      <c r="N19" t="str">
        <f t="shared" si="2"/>
        <v/>
      </c>
      <c r="W19" t="s">
        <v>26</v>
      </c>
    </row>
    <row r="20" spans="10:23" x14ac:dyDescent="0.25">
      <c r="J20" s="3"/>
      <c r="K20" s="3"/>
      <c r="L20">
        <f t="shared" si="0"/>
        <v>0</v>
      </c>
      <c r="M20" t="str">
        <f t="shared" si="1"/>
        <v>C20</v>
      </c>
      <c r="N20" t="str">
        <f t="shared" si="2"/>
        <v/>
      </c>
      <c r="W20" t="s">
        <v>28</v>
      </c>
    </row>
    <row r="21" spans="10:23" x14ac:dyDescent="0.25">
      <c r="J21" s="3"/>
      <c r="K21" s="3"/>
      <c r="L21">
        <f t="shared" si="0"/>
        <v>0</v>
      </c>
      <c r="M21" t="str">
        <f t="shared" si="1"/>
        <v>C21</v>
      </c>
      <c r="N21" t="str">
        <f t="shared" si="2"/>
        <v/>
      </c>
      <c r="W21" t="s">
        <v>30</v>
      </c>
    </row>
    <row r="22" spans="10:23" x14ac:dyDescent="0.25">
      <c r="J22" s="3"/>
      <c r="K22" s="3"/>
      <c r="L22">
        <f>IF(OR(ISBLANK(C22), ISERROR(FIND("Choose", C22))=FALSE), 0, 1)</f>
        <v>0</v>
      </c>
      <c r="M22" t="str">
        <f t="shared" si="1"/>
        <v>C22</v>
      </c>
      <c r="N22" t="str">
        <f t="shared" si="2"/>
        <v/>
      </c>
      <c r="W22" t="s">
        <v>32</v>
      </c>
    </row>
    <row r="23" spans="10:23" x14ac:dyDescent="0.25">
      <c r="J23" s="3"/>
      <c r="K23" s="3"/>
      <c r="L23">
        <f t="shared" si="0"/>
        <v>0</v>
      </c>
      <c r="M23" t="str">
        <f t="shared" si="1"/>
        <v>C23</v>
      </c>
      <c r="N23" t="str">
        <f t="shared" si="2"/>
        <v/>
      </c>
      <c r="W23" t="s">
        <v>34</v>
      </c>
    </row>
    <row r="24" spans="10:23" x14ac:dyDescent="0.25">
      <c r="J24" s="3"/>
      <c r="K24" s="3"/>
      <c r="L24">
        <f t="shared" si="0"/>
        <v>0</v>
      </c>
      <c r="M24" t="str">
        <f t="shared" si="1"/>
        <v>C24</v>
      </c>
      <c r="N24" t="str">
        <f t="shared" si="2"/>
        <v/>
      </c>
      <c r="W24" t="s">
        <v>36</v>
      </c>
    </row>
    <row r="25" spans="10:23" x14ac:dyDescent="0.25">
      <c r="J25" s="3"/>
      <c r="K25" s="3"/>
      <c r="L25">
        <f t="shared" si="0"/>
        <v>0</v>
      </c>
      <c r="M25" t="str">
        <f t="shared" si="1"/>
        <v>C25</v>
      </c>
      <c r="N25" t="str">
        <f t="shared" si="2"/>
        <v/>
      </c>
      <c r="W25" t="s">
        <v>37</v>
      </c>
    </row>
    <row r="26" spans="10:23" x14ac:dyDescent="0.25">
      <c r="J26" s="3"/>
      <c r="K26" s="3"/>
      <c r="L26">
        <f t="shared" si="0"/>
        <v>0</v>
      </c>
      <c r="M26" t="str">
        <f t="shared" si="1"/>
        <v>C26</v>
      </c>
      <c r="N26" t="str">
        <f t="shared" si="2"/>
        <v/>
      </c>
      <c r="W26" t="s">
        <v>38</v>
      </c>
    </row>
    <row r="27" spans="10:23" x14ac:dyDescent="0.25">
      <c r="J27" s="3"/>
      <c r="K27" s="3"/>
      <c r="L27">
        <f t="shared" si="0"/>
        <v>0</v>
      </c>
      <c r="M27" t="str">
        <f t="shared" si="1"/>
        <v>C27</v>
      </c>
      <c r="N27" t="str">
        <f t="shared" si="2"/>
        <v/>
      </c>
      <c r="W27" t="s">
        <v>39</v>
      </c>
    </row>
    <row r="28" spans="10:23" x14ac:dyDescent="0.25">
      <c r="J28" s="3"/>
      <c r="K28" s="3"/>
      <c r="L28">
        <f t="shared" si="0"/>
        <v>0</v>
      </c>
      <c r="M28" t="str">
        <f t="shared" si="1"/>
        <v>C28</v>
      </c>
      <c r="N28" t="str">
        <f t="shared" si="2"/>
        <v/>
      </c>
      <c r="W28" t="s">
        <v>40</v>
      </c>
    </row>
    <row r="29" spans="10:23" x14ac:dyDescent="0.25">
      <c r="J29" s="3"/>
      <c r="K29" s="3"/>
      <c r="L29">
        <f t="shared" si="0"/>
        <v>0</v>
      </c>
      <c r="M29" t="str">
        <f t="shared" si="1"/>
        <v>C29</v>
      </c>
      <c r="N29" t="str">
        <f t="shared" si="2"/>
        <v/>
      </c>
      <c r="W29" t="s">
        <v>41</v>
      </c>
    </row>
    <row r="30" spans="10:23" x14ac:dyDescent="0.25">
      <c r="J30" s="3"/>
      <c r="K30" s="3"/>
      <c r="L30">
        <f t="shared" si="0"/>
        <v>0</v>
      </c>
      <c r="M30" t="str">
        <f t="shared" si="1"/>
        <v>C30</v>
      </c>
      <c r="N30" t="str">
        <f t="shared" si="2"/>
        <v/>
      </c>
      <c r="W30" t="s">
        <v>42</v>
      </c>
    </row>
    <row r="31" spans="10:23" x14ac:dyDescent="0.25">
      <c r="J31" s="3"/>
      <c r="K31" s="3"/>
      <c r="L31">
        <f t="shared" si="0"/>
        <v>0</v>
      </c>
      <c r="M31" t="str">
        <f t="shared" si="1"/>
        <v>C31</v>
      </c>
      <c r="N31" t="str">
        <f t="shared" si="2"/>
        <v/>
      </c>
      <c r="W31" t="s">
        <v>43</v>
      </c>
    </row>
    <row r="32" spans="10:23" x14ac:dyDescent="0.25">
      <c r="J32" s="3"/>
      <c r="K32" s="3"/>
      <c r="L32">
        <f t="shared" si="0"/>
        <v>0</v>
      </c>
      <c r="M32" t="str">
        <f t="shared" si="1"/>
        <v>C32</v>
      </c>
      <c r="N32" t="str">
        <f t="shared" si="2"/>
        <v/>
      </c>
      <c r="W32" t="s">
        <v>24</v>
      </c>
    </row>
    <row r="33" spans="10:23" x14ac:dyDescent="0.25">
      <c r="J33" s="3"/>
      <c r="K33" s="3"/>
      <c r="L33">
        <f t="shared" si="0"/>
        <v>0</v>
      </c>
      <c r="M33" t="str">
        <f t="shared" si="1"/>
        <v>C33</v>
      </c>
      <c r="N33" t="str">
        <f t="shared" si="2"/>
        <v/>
      </c>
      <c r="W33" t="s">
        <v>44</v>
      </c>
    </row>
    <row r="34" spans="10:23" x14ac:dyDescent="0.25">
      <c r="J34" s="3"/>
      <c r="K34" s="3"/>
      <c r="L34">
        <f t="shared" si="0"/>
        <v>0</v>
      </c>
      <c r="M34" t="str">
        <f t="shared" si="1"/>
        <v>C34</v>
      </c>
      <c r="N34" t="str">
        <f t="shared" si="2"/>
        <v/>
      </c>
      <c r="W34" t="s">
        <v>45</v>
      </c>
    </row>
    <row r="35" spans="10:23" x14ac:dyDescent="0.25">
      <c r="J35" s="3"/>
      <c r="K35" s="3"/>
      <c r="L35">
        <f t="shared" si="0"/>
        <v>0</v>
      </c>
      <c r="M35" t="str">
        <f t="shared" si="1"/>
        <v>C35</v>
      </c>
      <c r="N35" t="str">
        <f t="shared" si="2"/>
        <v/>
      </c>
      <c r="W35" t="s">
        <v>46</v>
      </c>
    </row>
    <row r="36" spans="10:23" x14ac:dyDescent="0.25">
      <c r="J36" s="3"/>
      <c r="K36" s="3"/>
      <c r="L36">
        <f t="shared" si="0"/>
        <v>0</v>
      </c>
      <c r="M36" t="str">
        <f t="shared" si="1"/>
        <v>C36</v>
      </c>
      <c r="N36" t="str">
        <f t="shared" si="2"/>
        <v/>
      </c>
      <c r="W36" t="s">
        <v>47</v>
      </c>
    </row>
    <row r="37" spans="10:23" x14ac:dyDescent="0.25">
      <c r="J37" s="3"/>
      <c r="K37" s="3"/>
      <c r="L37">
        <f t="shared" si="0"/>
        <v>0</v>
      </c>
      <c r="M37" t="str">
        <f t="shared" si="1"/>
        <v>C37</v>
      </c>
      <c r="N37" t="str">
        <f t="shared" si="2"/>
        <v/>
      </c>
      <c r="W37" t="s">
        <v>48</v>
      </c>
    </row>
    <row r="38" spans="10:23" x14ac:dyDescent="0.25">
      <c r="J38" s="3"/>
      <c r="K38" s="3"/>
      <c r="L38">
        <f t="shared" si="0"/>
        <v>0</v>
      </c>
      <c r="M38" t="str">
        <f t="shared" si="1"/>
        <v>C38</v>
      </c>
      <c r="N38" t="str">
        <f t="shared" si="2"/>
        <v/>
      </c>
      <c r="W38" t="s">
        <v>49</v>
      </c>
    </row>
    <row r="39" spans="10:23" x14ac:dyDescent="0.25">
      <c r="N39">
        <f>COUNTIF(N17:N38, "x")</f>
        <v>0</v>
      </c>
      <c r="W39" t="s">
        <v>50</v>
      </c>
    </row>
    <row r="40" spans="10:23" x14ac:dyDescent="0.25">
      <c r="W40" t="s">
        <v>51</v>
      </c>
    </row>
    <row r="41" spans="10:23" x14ac:dyDescent="0.25">
      <c r="W41" t="s">
        <v>52</v>
      </c>
    </row>
    <row r="42" spans="10:23" x14ac:dyDescent="0.25">
      <c r="W42" t="s">
        <v>53</v>
      </c>
    </row>
    <row r="43" spans="10:23" x14ac:dyDescent="0.25">
      <c r="W43" t="s">
        <v>54</v>
      </c>
    </row>
    <row r="44" spans="10:23" x14ac:dyDescent="0.25">
      <c r="W44" t="s">
        <v>55</v>
      </c>
    </row>
    <row r="45" spans="10:23" x14ac:dyDescent="0.25">
      <c r="W45" t="s">
        <v>25</v>
      </c>
    </row>
    <row r="46" spans="10:23" x14ac:dyDescent="0.25">
      <c r="W46" t="s">
        <v>56</v>
      </c>
    </row>
    <row r="47" spans="10:23" x14ac:dyDescent="0.25">
      <c r="W47" t="s">
        <v>57</v>
      </c>
    </row>
    <row r="48" spans="10:23" x14ac:dyDescent="0.25">
      <c r="W48" t="s">
        <v>58</v>
      </c>
    </row>
    <row r="49" spans="23:23" x14ac:dyDescent="0.25">
      <c r="W49" t="s">
        <v>59</v>
      </c>
    </row>
    <row r="50" spans="23:23" x14ac:dyDescent="0.25">
      <c r="W50" t="s">
        <v>60</v>
      </c>
    </row>
    <row r="51" spans="23:23" x14ac:dyDescent="0.25">
      <c r="W51" t="s">
        <v>61</v>
      </c>
    </row>
    <row r="52" spans="23:23" x14ac:dyDescent="0.25">
      <c r="W52" t="s">
        <v>62</v>
      </c>
    </row>
    <row r="53" spans="23:23" x14ac:dyDescent="0.25">
      <c r="W53" t="s">
        <v>63</v>
      </c>
    </row>
    <row r="54" spans="23:23" x14ac:dyDescent="0.25">
      <c r="W54" t="s">
        <v>64</v>
      </c>
    </row>
    <row r="55" spans="23:23" x14ac:dyDescent="0.25">
      <c r="W55" t="s">
        <v>65</v>
      </c>
    </row>
    <row r="56" spans="23:23" x14ac:dyDescent="0.25">
      <c r="W56" t="s">
        <v>66</v>
      </c>
    </row>
    <row r="57" spans="23:23" x14ac:dyDescent="0.25">
      <c r="W57" t="s">
        <v>67</v>
      </c>
    </row>
    <row r="58" spans="23:23" x14ac:dyDescent="0.25">
      <c r="W58" t="s">
        <v>68</v>
      </c>
    </row>
    <row r="59" spans="23:23" x14ac:dyDescent="0.25">
      <c r="W59" t="s">
        <v>69</v>
      </c>
    </row>
    <row r="60" spans="23:23" x14ac:dyDescent="0.25">
      <c r="W60" t="s">
        <v>70</v>
      </c>
    </row>
    <row r="61" spans="23:23" x14ac:dyDescent="0.25">
      <c r="W61" t="s">
        <v>27</v>
      </c>
    </row>
    <row r="62" spans="23:23" x14ac:dyDescent="0.25">
      <c r="W62" t="s">
        <v>71</v>
      </c>
    </row>
    <row r="63" spans="23:23" x14ac:dyDescent="0.25">
      <c r="W63" t="s">
        <v>72</v>
      </c>
    </row>
    <row r="64" spans="23:23" x14ac:dyDescent="0.25">
      <c r="W64" t="s">
        <v>73</v>
      </c>
    </row>
    <row r="65" spans="23:23" x14ac:dyDescent="0.25">
      <c r="W65" t="s">
        <v>74</v>
      </c>
    </row>
    <row r="66" spans="23:23" x14ac:dyDescent="0.25">
      <c r="W66" t="s">
        <v>75</v>
      </c>
    </row>
    <row r="67" spans="23:23" x14ac:dyDescent="0.25">
      <c r="W67" t="s">
        <v>76</v>
      </c>
    </row>
    <row r="68" spans="23:23" x14ac:dyDescent="0.25">
      <c r="W68" t="s">
        <v>77</v>
      </c>
    </row>
    <row r="69" spans="23:23" x14ac:dyDescent="0.25">
      <c r="W69" t="s">
        <v>78</v>
      </c>
    </row>
    <row r="70" spans="23:23" x14ac:dyDescent="0.25">
      <c r="W70" t="s">
        <v>79</v>
      </c>
    </row>
    <row r="71" spans="23:23" x14ac:dyDescent="0.25">
      <c r="W71" t="s">
        <v>80</v>
      </c>
    </row>
    <row r="72" spans="23:23" x14ac:dyDescent="0.25">
      <c r="W72" t="s">
        <v>81</v>
      </c>
    </row>
    <row r="73" spans="23:23" x14ac:dyDescent="0.25">
      <c r="W73" t="s">
        <v>82</v>
      </c>
    </row>
    <row r="74" spans="23:23" x14ac:dyDescent="0.25">
      <c r="W74" t="s">
        <v>83</v>
      </c>
    </row>
    <row r="75" spans="23:23" x14ac:dyDescent="0.25">
      <c r="W75" t="s">
        <v>84</v>
      </c>
    </row>
    <row r="76" spans="23:23" x14ac:dyDescent="0.25">
      <c r="W76" t="s">
        <v>85</v>
      </c>
    </row>
    <row r="77" spans="23:23" x14ac:dyDescent="0.25">
      <c r="W77" t="s">
        <v>86</v>
      </c>
    </row>
    <row r="78" spans="23:23" x14ac:dyDescent="0.25">
      <c r="W78" t="s">
        <v>87</v>
      </c>
    </row>
    <row r="79" spans="23:23" x14ac:dyDescent="0.25">
      <c r="W79" t="s">
        <v>88</v>
      </c>
    </row>
    <row r="80" spans="23:23" x14ac:dyDescent="0.25">
      <c r="W80" t="s">
        <v>29</v>
      </c>
    </row>
    <row r="81" spans="23:23" x14ac:dyDescent="0.25">
      <c r="W81" t="s">
        <v>89</v>
      </c>
    </row>
    <row r="82" spans="23:23" x14ac:dyDescent="0.25">
      <c r="W82" t="s">
        <v>90</v>
      </c>
    </row>
    <row r="83" spans="23:23" x14ac:dyDescent="0.25">
      <c r="W83" t="s">
        <v>91</v>
      </c>
    </row>
    <row r="84" spans="23:23" x14ac:dyDescent="0.25">
      <c r="W84" t="s">
        <v>92</v>
      </c>
    </row>
    <row r="85" spans="23:23" x14ac:dyDescent="0.25">
      <c r="W85" t="s">
        <v>31</v>
      </c>
    </row>
    <row r="86" spans="23:23" x14ac:dyDescent="0.25">
      <c r="W86" t="s">
        <v>33</v>
      </c>
    </row>
    <row r="87" spans="23:23" x14ac:dyDescent="0.25">
      <c r="W87" t="s">
        <v>35</v>
      </c>
    </row>
    <row r="88" spans="23:23" x14ac:dyDescent="0.25">
      <c r="W88" t="s">
        <v>93</v>
      </c>
    </row>
    <row r="89" spans="23:23" x14ac:dyDescent="0.25">
      <c r="W89" t="s">
        <v>94</v>
      </c>
    </row>
    <row r="90" spans="23:23" x14ac:dyDescent="0.25">
      <c r="W90" t="s">
        <v>95</v>
      </c>
    </row>
    <row r="91" spans="23:23" x14ac:dyDescent="0.25">
      <c r="W91" t="s">
        <v>96</v>
      </c>
    </row>
    <row r="92" spans="23:23" x14ac:dyDescent="0.25">
      <c r="W92" t="s">
        <v>97</v>
      </c>
    </row>
    <row r="93" spans="23:23" x14ac:dyDescent="0.25">
      <c r="W93" t="s">
        <v>98</v>
      </c>
    </row>
    <row r="94" spans="23:23" x14ac:dyDescent="0.25">
      <c r="W94" t="s">
        <v>99</v>
      </c>
    </row>
    <row r="95" spans="23:23" x14ac:dyDescent="0.25">
      <c r="W95" t="s">
        <v>100</v>
      </c>
    </row>
    <row r="96" spans="23:23" x14ac:dyDescent="0.25">
      <c r="W96" t="s">
        <v>101</v>
      </c>
    </row>
    <row r="97" spans="23:23" x14ac:dyDescent="0.25">
      <c r="W97" t="s">
        <v>102</v>
      </c>
    </row>
    <row r="98" spans="23:23" x14ac:dyDescent="0.25">
      <c r="W98" t="s">
        <v>103</v>
      </c>
    </row>
    <row r="99" spans="23:23" x14ac:dyDescent="0.25">
      <c r="W99" t="s">
        <v>104</v>
      </c>
    </row>
    <row r="100" spans="23:23" x14ac:dyDescent="0.25">
      <c r="W100" t="s">
        <v>105</v>
      </c>
    </row>
  </sheetData>
  <sheetProtection algorithmName="SHA-512" hashValue="lIjFi+m9fwlE8nEXf3tjMDGw+jw4C1/mgaOlIpmuBibLCBL8sBOx696XaUULzQIa8/M/QQ0R9aLaQvFsPYzgxg==" saltValue="U9Rue53dS8Zz3TZH50cvQg==" spinCount="100000" sheet="1" objects="1" scenarios="1"/>
  <mergeCells count="1">
    <mergeCell ref="C13:I13"/>
  </mergeCells>
  <phoneticPr fontId="23" type="noConversion"/>
  <pageMargins left="0.23622047244094491" right="0.23622047244094491" top="0.74803149606299213" bottom="0.74803149606299213" header="0.31496062992125984" footer="0.31496062992125984"/>
  <pageSetup scale="65"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filterMode="1"/>
  <dimension ref="A1:T557"/>
  <sheetViews>
    <sheetView showGridLines="0" topLeftCell="I1" zoomScaleNormal="100" workbookViewId="0">
      <selection activeCell="S387" sqref="S387"/>
    </sheetView>
  </sheetViews>
  <sheetFormatPr defaultRowHeight="13.2" x14ac:dyDescent="0.25"/>
  <cols>
    <col min="1" max="1" width="24" customWidth="1"/>
    <col min="2" max="2" width="18.88671875" customWidth="1"/>
    <col min="3" max="3" width="13.5546875" customWidth="1"/>
    <col min="4" max="4" width="24.109375" customWidth="1"/>
    <col min="5" max="5" width="38.44140625" customWidth="1"/>
    <col min="6" max="6" width="42.109375" customWidth="1"/>
    <col min="7" max="7" width="26.33203125" customWidth="1"/>
    <col min="8" max="8" width="25.44140625" customWidth="1"/>
    <col min="9" max="9" width="17.88671875" customWidth="1"/>
    <col min="10" max="10" width="17" customWidth="1"/>
    <col min="11" max="11" width="20.6640625" customWidth="1"/>
    <col min="12" max="12" width="19.88671875" customWidth="1"/>
    <col min="13" max="13" width="15" customWidth="1"/>
    <col min="14" max="14" width="14.44140625" customWidth="1"/>
    <col min="15" max="15" width="21.44140625" customWidth="1"/>
    <col min="16" max="16" width="20.5546875" customWidth="1"/>
    <col min="17" max="17" width="22.109375" customWidth="1"/>
    <col min="18" max="18" width="21.33203125" customWidth="1"/>
    <col min="19" max="19" width="18.5546875" customWidth="1"/>
    <col min="20" max="20" width="17.5546875" customWidth="1"/>
    <col min="21" max="21" width="0.6640625" customWidth="1"/>
  </cols>
  <sheetData>
    <row r="1" spans="1:20" ht="13.8" x14ac:dyDescent="0.25">
      <c r="A1" s="201" t="s">
        <v>1018</v>
      </c>
      <c r="B1" s="201"/>
      <c r="C1" s="201"/>
      <c r="D1" s="201"/>
    </row>
    <row r="2" spans="1:20" x14ac:dyDescent="0.25">
      <c r="A2" s="202" t="s">
        <v>1019</v>
      </c>
      <c r="B2" s="202"/>
      <c r="C2" s="202"/>
      <c r="D2" s="202"/>
    </row>
    <row r="3" spans="1:20" x14ac:dyDescent="0.25">
      <c r="A3" s="127" t="s">
        <v>214</v>
      </c>
    </row>
    <row r="4" spans="1:20" x14ac:dyDescent="0.25">
      <c r="A4" s="148" t="s">
        <v>215</v>
      </c>
      <c r="B4" s="148" t="s">
        <v>216</v>
      </c>
      <c r="C4" s="148" t="s">
        <v>217</v>
      </c>
      <c r="D4" s="148" t="s">
        <v>218</v>
      </c>
      <c r="E4" s="148" t="s">
        <v>1020</v>
      </c>
      <c r="F4" s="148"/>
      <c r="G4" s="148" t="s">
        <v>219</v>
      </c>
      <c r="H4" s="148" t="s">
        <v>220</v>
      </c>
      <c r="I4" s="148" t="s">
        <v>221</v>
      </c>
      <c r="J4" s="148" t="s">
        <v>222</v>
      </c>
      <c r="K4" s="148" t="s">
        <v>223</v>
      </c>
      <c r="L4" s="148" t="s">
        <v>224</v>
      </c>
      <c r="M4" s="148" t="s">
        <v>225</v>
      </c>
      <c r="N4" s="148" t="s">
        <v>226</v>
      </c>
      <c r="O4" s="148" t="s">
        <v>947</v>
      </c>
      <c r="P4" s="148" t="s">
        <v>948</v>
      </c>
      <c r="Q4" s="148" t="s">
        <v>227</v>
      </c>
      <c r="R4" s="148" t="s">
        <v>228</v>
      </c>
      <c r="S4" s="148" t="s">
        <v>229</v>
      </c>
      <c r="T4" s="149" t="s">
        <v>230</v>
      </c>
    </row>
    <row r="5" spans="1:20" ht="40.799999999999997" hidden="1" x14ac:dyDescent="0.25">
      <c r="A5" s="150" t="s">
        <v>1021</v>
      </c>
      <c r="B5" s="150" t="s">
        <v>1022</v>
      </c>
      <c r="C5" s="150" t="s">
        <v>234</v>
      </c>
      <c r="D5" s="150" t="s">
        <v>281</v>
      </c>
      <c r="E5" s="150" t="s">
        <v>1023</v>
      </c>
      <c r="F5" s="150" t="s">
        <v>1023</v>
      </c>
      <c r="G5" s="151">
        <v>57388830</v>
      </c>
      <c r="H5" s="151">
        <v>133781</v>
      </c>
      <c r="I5" s="151">
        <v>50350402</v>
      </c>
      <c r="J5" s="151">
        <v>127116</v>
      </c>
      <c r="K5" s="151">
        <v>198785078</v>
      </c>
      <c r="L5" s="151">
        <v>482951</v>
      </c>
      <c r="M5" s="151">
        <v>0</v>
      </c>
      <c r="N5" s="151">
        <v>5278</v>
      </c>
      <c r="O5" s="152">
        <v>0</v>
      </c>
      <c r="P5" s="152">
        <v>0</v>
      </c>
      <c r="Q5" s="151">
        <v>249135480</v>
      </c>
      <c r="R5" s="151">
        <v>615345</v>
      </c>
      <c r="S5" s="153">
        <v>306524310</v>
      </c>
      <c r="T5" s="154">
        <v>749126</v>
      </c>
    </row>
    <row r="6" spans="1:20" ht="20.399999999999999" hidden="1" x14ac:dyDescent="0.25">
      <c r="A6" s="150" t="s">
        <v>1021</v>
      </c>
      <c r="B6" s="150" t="s">
        <v>1022</v>
      </c>
      <c r="C6" s="150" t="s">
        <v>242</v>
      </c>
      <c r="D6" s="150" t="s">
        <v>242</v>
      </c>
      <c r="E6" s="150" t="s">
        <v>1024</v>
      </c>
      <c r="F6" s="150" t="s">
        <v>1024</v>
      </c>
      <c r="G6" s="151">
        <v>14023767</v>
      </c>
      <c r="H6" s="151">
        <v>0</v>
      </c>
      <c r="I6" s="151">
        <v>87375637</v>
      </c>
      <c r="J6" s="151">
        <v>0</v>
      </c>
      <c r="K6" s="151">
        <v>118150</v>
      </c>
      <c r="L6" s="151">
        <v>0</v>
      </c>
      <c r="M6" s="151">
        <v>0</v>
      </c>
      <c r="N6" s="151">
        <v>0</v>
      </c>
      <c r="O6" s="152">
        <v>0</v>
      </c>
      <c r="P6" s="152">
        <v>0</v>
      </c>
      <c r="Q6" s="151">
        <v>87493787</v>
      </c>
      <c r="R6" s="151">
        <v>0</v>
      </c>
      <c r="S6" s="153">
        <v>101517554</v>
      </c>
      <c r="T6" s="154">
        <v>0</v>
      </c>
    </row>
    <row r="7" spans="1:20" hidden="1" x14ac:dyDescent="0.25">
      <c r="A7" s="150" t="s">
        <v>1021</v>
      </c>
      <c r="B7" s="150" t="s">
        <v>1022</v>
      </c>
      <c r="C7" s="150" t="s">
        <v>247</v>
      </c>
      <c r="D7" s="150" t="s">
        <v>293</v>
      </c>
      <c r="E7" s="150" t="s">
        <v>1025</v>
      </c>
      <c r="F7" s="150" t="s">
        <v>1025</v>
      </c>
      <c r="G7" s="151">
        <v>30021547</v>
      </c>
      <c r="H7" s="151">
        <v>56369</v>
      </c>
      <c r="I7" s="151">
        <v>0</v>
      </c>
      <c r="J7" s="151">
        <v>0</v>
      </c>
      <c r="K7" s="151">
        <v>3874166</v>
      </c>
      <c r="L7" s="151">
        <v>8703</v>
      </c>
      <c r="M7" s="151">
        <v>0</v>
      </c>
      <c r="N7" s="151">
        <v>0</v>
      </c>
      <c r="O7" s="152">
        <v>0</v>
      </c>
      <c r="P7" s="152">
        <v>0</v>
      </c>
      <c r="Q7" s="151">
        <v>3874166</v>
      </c>
      <c r="R7" s="151">
        <v>8703</v>
      </c>
      <c r="S7" s="153">
        <v>33895713</v>
      </c>
      <c r="T7" s="154">
        <v>65072</v>
      </c>
    </row>
    <row r="8" spans="1:20" ht="20.399999999999999" hidden="1" x14ac:dyDescent="0.25">
      <c r="A8" s="150" t="s">
        <v>1021</v>
      </c>
      <c r="B8" s="150" t="s">
        <v>1022</v>
      </c>
      <c r="C8" s="150" t="s">
        <v>253</v>
      </c>
      <c r="D8" s="150" t="s">
        <v>253</v>
      </c>
      <c r="E8" s="150" t="s">
        <v>1026</v>
      </c>
      <c r="F8" s="150" t="s">
        <v>1026</v>
      </c>
      <c r="G8" s="151">
        <v>0</v>
      </c>
      <c r="H8" s="151">
        <v>0</v>
      </c>
      <c r="I8" s="151">
        <v>0</v>
      </c>
      <c r="J8" s="151">
        <v>0</v>
      </c>
      <c r="K8" s="151">
        <v>0</v>
      </c>
      <c r="L8" s="151">
        <v>0</v>
      </c>
      <c r="M8" s="151">
        <v>0</v>
      </c>
      <c r="N8" s="151">
        <v>0</v>
      </c>
      <c r="O8" s="152">
        <v>115957904</v>
      </c>
      <c r="P8" s="152">
        <v>242416</v>
      </c>
      <c r="Q8" s="151">
        <v>0</v>
      </c>
      <c r="R8" s="151">
        <v>0</v>
      </c>
      <c r="S8" s="153">
        <v>0</v>
      </c>
      <c r="T8" s="154">
        <v>0</v>
      </c>
    </row>
    <row r="9" spans="1:20" ht="20.399999999999999" hidden="1" x14ac:dyDescent="0.25">
      <c r="A9" s="150" t="s">
        <v>1021</v>
      </c>
      <c r="B9" s="150" t="s">
        <v>1022</v>
      </c>
      <c r="C9" s="150" t="s">
        <v>255</v>
      </c>
      <c r="D9" s="150" t="s">
        <v>255</v>
      </c>
      <c r="E9" s="150" t="s">
        <v>1027</v>
      </c>
      <c r="F9" s="150" t="s">
        <v>1027</v>
      </c>
      <c r="G9" s="151">
        <v>4187154</v>
      </c>
      <c r="H9" s="151">
        <v>0</v>
      </c>
      <c r="I9" s="151">
        <v>299617565</v>
      </c>
      <c r="J9" s="151">
        <v>0</v>
      </c>
      <c r="K9" s="151">
        <v>0</v>
      </c>
      <c r="L9" s="151">
        <v>0</v>
      </c>
      <c r="M9" s="151">
        <v>0</v>
      </c>
      <c r="N9" s="151">
        <v>0</v>
      </c>
      <c r="O9" s="152">
        <v>0</v>
      </c>
      <c r="P9" s="152">
        <v>0</v>
      </c>
      <c r="Q9" s="151">
        <v>299617565</v>
      </c>
      <c r="R9" s="151">
        <v>0</v>
      </c>
      <c r="S9" s="153">
        <v>303804719</v>
      </c>
      <c r="T9" s="154">
        <v>0</v>
      </c>
    </row>
    <row r="10" spans="1:20" ht="20.399999999999999" hidden="1" x14ac:dyDescent="0.25">
      <c r="A10" s="150" t="s">
        <v>1021</v>
      </c>
      <c r="B10" s="150" t="s">
        <v>1022</v>
      </c>
      <c r="C10" s="150" t="s">
        <v>260</v>
      </c>
      <c r="D10" s="150" t="s">
        <v>297</v>
      </c>
      <c r="E10" s="150" t="s">
        <v>1028</v>
      </c>
      <c r="F10" s="150" t="s">
        <v>1028</v>
      </c>
      <c r="G10" s="151">
        <v>194157</v>
      </c>
      <c r="H10" s="151">
        <v>505</v>
      </c>
      <c r="I10" s="151">
        <v>336163</v>
      </c>
      <c r="J10" s="151">
        <v>895</v>
      </c>
      <c r="K10" s="151">
        <v>0</v>
      </c>
      <c r="L10" s="151">
        <v>0</v>
      </c>
      <c r="M10" s="151">
        <v>0</v>
      </c>
      <c r="N10" s="151">
        <v>0</v>
      </c>
      <c r="O10" s="152">
        <v>0</v>
      </c>
      <c r="P10" s="152">
        <v>0</v>
      </c>
      <c r="Q10" s="151">
        <v>336163</v>
      </c>
      <c r="R10" s="151">
        <v>895</v>
      </c>
      <c r="S10" s="153">
        <v>530320</v>
      </c>
      <c r="T10" s="154">
        <v>1400</v>
      </c>
    </row>
    <row r="11" spans="1:20" ht="20.399999999999999" hidden="1" x14ac:dyDescent="0.25">
      <c r="A11" s="150" t="s">
        <v>1021</v>
      </c>
      <c r="B11" s="150" t="s">
        <v>1022</v>
      </c>
      <c r="C11" s="150" t="s">
        <v>263</v>
      </c>
      <c r="D11" s="150" t="s">
        <v>278</v>
      </c>
      <c r="E11" s="150" t="s">
        <v>1029</v>
      </c>
      <c r="F11" s="150" t="s">
        <v>1029</v>
      </c>
      <c r="G11" s="151">
        <v>2377634</v>
      </c>
      <c r="H11" s="151">
        <v>6842</v>
      </c>
      <c r="I11" s="151">
        <v>0</v>
      </c>
      <c r="J11" s="151">
        <v>0</v>
      </c>
      <c r="K11" s="151">
        <v>157159</v>
      </c>
      <c r="L11" s="151">
        <v>452</v>
      </c>
      <c r="M11" s="151">
        <v>0</v>
      </c>
      <c r="N11" s="151">
        <v>0</v>
      </c>
      <c r="O11" s="152">
        <v>0</v>
      </c>
      <c r="P11" s="152">
        <v>0</v>
      </c>
      <c r="Q11" s="151">
        <v>157159</v>
      </c>
      <c r="R11" s="151">
        <v>452</v>
      </c>
      <c r="S11" s="153">
        <v>2534793</v>
      </c>
      <c r="T11" s="154">
        <v>7294</v>
      </c>
    </row>
    <row r="12" spans="1:20" ht="30.6" hidden="1" x14ac:dyDescent="0.25">
      <c r="A12" s="150" t="s">
        <v>1021</v>
      </c>
      <c r="B12" s="150" t="s">
        <v>1022</v>
      </c>
      <c r="C12" s="150" t="s">
        <v>268</v>
      </c>
      <c r="D12" s="150" t="s">
        <v>300</v>
      </c>
      <c r="E12" s="150" t="s">
        <v>1030</v>
      </c>
      <c r="F12" s="150" t="s">
        <v>1030</v>
      </c>
      <c r="G12" s="151">
        <v>2071178</v>
      </c>
      <c r="H12" s="151">
        <v>0</v>
      </c>
      <c r="I12" s="151">
        <v>136447</v>
      </c>
      <c r="J12" s="151">
        <v>0</v>
      </c>
      <c r="K12" s="151">
        <v>0</v>
      </c>
      <c r="L12" s="151">
        <v>0</v>
      </c>
      <c r="M12" s="151">
        <v>0</v>
      </c>
      <c r="N12" s="151">
        <v>0</v>
      </c>
      <c r="O12" s="152">
        <v>0</v>
      </c>
      <c r="P12" s="152">
        <v>0</v>
      </c>
      <c r="Q12" s="151">
        <v>136447</v>
      </c>
      <c r="R12" s="151">
        <v>0</v>
      </c>
      <c r="S12" s="153">
        <v>2207625</v>
      </c>
      <c r="T12" s="154">
        <v>0</v>
      </c>
    </row>
    <row r="13" spans="1:20" ht="30.6" hidden="1" x14ac:dyDescent="0.25">
      <c r="A13" s="150" t="s">
        <v>1021</v>
      </c>
      <c r="B13" s="150" t="s">
        <v>231</v>
      </c>
      <c r="C13" s="150" t="s">
        <v>232</v>
      </c>
      <c r="D13" s="150" t="s">
        <v>233</v>
      </c>
      <c r="E13" s="150" t="s">
        <v>1031</v>
      </c>
      <c r="F13" s="150" t="s">
        <v>1031</v>
      </c>
      <c r="G13" s="151">
        <v>0</v>
      </c>
      <c r="H13" s="151">
        <v>0</v>
      </c>
      <c r="I13" s="151">
        <v>0</v>
      </c>
      <c r="J13" s="151">
        <v>0</v>
      </c>
      <c r="K13" s="151">
        <v>35560789.630000003</v>
      </c>
      <c r="L13" s="151">
        <v>0</v>
      </c>
      <c r="M13" s="151">
        <v>0</v>
      </c>
      <c r="N13" s="151">
        <v>0</v>
      </c>
      <c r="O13" s="152">
        <v>0</v>
      </c>
      <c r="P13" s="152">
        <v>0</v>
      </c>
      <c r="Q13" s="151">
        <v>35560789.630000003</v>
      </c>
      <c r="R13" s="151">
        <v>0</v>
      </c>
      <c r="S13" s="153">
        <v>35560789.630000003</v>
      </c>
      <c r="T13" s="154">
        <v>0</v>
      </c>
    </row>
    <row r="14" spans="1:20" ht="40.799999999999997" hidden="1" x14ac:dyDescent="0.25">
      <c r="A14" s="150" t="s">
        <v>1021</v>
      </c>
      <c r="B14" s="150" t="s">
        <v>231</v>
      </c>
      <c r="C14" s="150" t="s">
        <v>234</v>
      </c>
      <c r="D14" s="150" t="s">
        <v>235</v>
      </c>
      <c r="E14" s="150" t="s">
        <v>1032</v>
      </c>
      <c r="F14" s="150" t="s">
        <v>1032</v>
      </c>
      <c r="G14" s="151">
        <v>293763670</v>
      </c>
      <c r="H14" s="151">
        <v>833858</v>
      </c>
      <c r="I14" s="151">
        <v>267910905.94999999</v>
      </c>
      <c r="J14" s="151">
        <v>756345.7</v>
      </c>
      <c r="K14" s="151">
        <v>1263634301.8699999</v>
      </c>
      <c r="L14" s="151">
        <v>3575739.36</v>
      </c>
      <c r="M14" s="151">
        <v>0</v>
      </c>
      <c r="N14" s="151">
        <v>0</v>
      </c>
      <c r="O14" s="152">
        <v>0</v>
      </c>
      <c r="P14" s="152">
        <v>0</v>
      </c>
      <c r="Q14" s="151">
        <v>1531545207.8199999</v>
      </c>
      <c r="R14" s="151">
        <v>4332085.0599999996</v>
      </c>
      <c r="S14" s="153">
        <v>1825308877.8199999</v>
      </c>
      <c r="T14" s="154">
        <v>5165943.0599999996</v>
      </c>
    </row>
    <row r="15" spans="1:20" ht="40.799999999999997" hidden="1" x14ac:dyDescent="0.25">
      <c r="A15" s="150" t="s">
        <v>1021</v>
      </c>
      <c r="B15" s="150" t="s">
        <v>231</v>
      </c>
      <c r="C15" s="150" t="s">
        <v>234</v>
      </c>
      <c r="D15" s="150" t="s">
        <v>236</v>
      </c>
      <c r="E15" s="150" t="s">
        <v>1033</v>
      </c>
      <c r="F15" s="150" t="s">
        <v>1033</v>
      </c>
      <c r="G15" s="151">
        <v>392027781</v>
      </c>
      <c r="H15" s="151">
        <v>883453</v>
      </c>
      <c r="I15" s="151">
        <v>144465619.03999999</v>
      </c>
      <c r="J15" s="151">
        <v>337786.83</v>
      </c>
      <c r="K15" s="151">
        <v>1356863315.76</v>
      </c>
      <c r="L15" s="151">
        <v>3079243.18</v>
      </c>
      <c r="M15" s="151">
        <v>13813153</v>
      </c>
      <c r="N15" s="151">
        <v>26926.890625</v>
      </c>
      <c r="O15" s="152">
        <v>0</v>
      </c>
      <c r="P15" s="152">
        <v>0</v>
      </c>
      <c r="Q15" s="151">
        <v>1515142088.1099999</v>
      </c>
      <c r="R15" s="151">
        <v>3443956.9</v>
      </c>
      <c r="S15" s="153">
        <v>1907169869.1099999</v>
      </c>
      <c r="T15" s="154">
        <v>4327409.9000000004</v>
      </c>
    </row>
    <row r="16" spans="1:20" ht="40.799999999999997" hidden="1" x14ac:dyDescent="0.25">
      <c r="A16" s="150" t="s">
        <v>1021</v>
      </c>
      <c r="B16" s="150" t="s">
        <v>231</v>
      </c>
      <c r="C16" s="150" t="s">
        <v>234</v>
      </c>
      <c r="D16" s="150" t="s">
        <v>1034</v>
      </c>
      <c r="E16" s="150" t="s">
        <v>1035</v>
      </c>
      <c r="F16" s="150" t="s">
        <v>1035</v>
      </c>
      <c r="G16" s="151">
        <v>20465146</v>
      </c>
      <c r="H16" s="151">
        <v>37614</v>
      </c>
      <c r="I16" s="151">
        <v>0</v>
      </c>
      <c r="J16" s="151">
        <v>0</v>
      </c>
      <c r="K16" s="151">
        <v>410071085.95999998</v>
      </c>
      <c r="L16" s="151">
        <v>953835.95</v>
      </c>
      <c r="M16" s="151">
        <v>38484.0390625</v>
      </c>
      <c r="N16" s="151">
        <v>154.74000549316401</v>
      </c>
      <c r="O16" s="152">
        <v>0</v>
      </c>
      <c r="P16" s="152">
        <v>0</v>
      </c>
      <c r="Q16" s="151">
        <v>410109570</v>
      </c>
      <c r="R16" s="151">
        <v>953990.69</v>
      </c>
      <c r="S16" s="153">
        <v>430574716</v>
      </c>
      <c r="T16" s="154">
        <v>991604.69</v>
      </c>
    </row>
    <row r="17" spans="1:20" ht="40.799999999999997" hidden="1" x14ac:dyDescent="0.25">
      <c r="A17" s="150" t="s">
        <v>1021</v>
      </c>
      <c r="B17" s="150" t="s">
        <v>231</v>
      </c>
      <c r="C17" s="150" t="s">
        <v>234</v>
      </c>
      <c r="D17" s="150" t="s">
        <v>1036</v>
      </c>
      <c r="E17" s="150" t="s">
        <v>1037</v>
      </c>
      <c r="F17" s="150" t="s">
        <v>1037</v>
      </c>
      <c r="G17" s="151">
        <v>60983527</v>
      </c>
      <c r="H17" s="151">
        <v>175839</v>
      </c>
      <c r="I17" s="151">
        <v>52017282.700000003</v>
      </c>
      <c r="J17" s="151">
        <v>141558.79999999999</v>
      </c>
      <c r="K17" s="151">
        <v>240540618.80000001</v>
      </c>
      <c r="L17" s="151">
        <v>663151.69999999995</v>
      </c>
      <c r="M17" s="151">
        <v>5820228.5</v>
      </c>
      <c r="N17" s="151">
        <v>12473.4599609375</v>
      </c>
      <c r="O17" s="152">
        <v>0</v>
      </c>
      <c r="P17" s="152">
        <v>0</v>
      </c>
      <c r="Q17" s="151">
        <v>298378129.80000001</v>
      </c>
      <c r="R17" s="151">
        <v>817183.96</v>
      </c>
      <c r="S17" s="153">
        <v>359361656.80000001</v>
      </c>
      <c r="T17" s="154">
        <v>993022.96</v>
      </c>
    </row>
    <row r="18" spans="1:20" ht="40.799999999999997" hidden="1" x14ac:dyDescent="0.25">
      <c r="A18" s="150" t="s">
        <v>1021</v>
      </c>
      <c r="B18" s="150" t="s">
        <v>231</v>
      </c>
      <c r="C18" s="150" t="s">
        <v>234</v>
      </c>
      <c r="D18" s="150" t="s">
        <v>237</v>
      </c>
      <c r="E18" s="150" t="s">
        <v>1038</v>
      </c>
      <c r="F18" s="150" t="s">
        <v>1038</v>
      </c>
      <c r="G18" s="151">
        <v>215232054</v>
      </c>
      <c r="H18" s="151">
        <v>611688</v>
      </c>
      <c r="I18" s="151">
        <v>196062262.40000001</v>
      </c>
      <c r="J18" s="151">
        <v>533608.22</v>
      </c>
      <c r="K18" s="151">
        <v>1292576211.8</v>
      </c>
      <c r="L18" s="151">
        <v>3575714.93</v>
      </c>
      <c r="M18" s="151">
        <v>9369961</v>
      </c>
      <c r="N18" s="151">
        <v>17309.23046875</v>
      </c>
      <c r="O18" s="152">
        <v>0</v>
      </c>
      <c r="P18" s="152">
        <v>0</v>
      </c>
      <c r="Q18" s="151">
        <v>1498008434.72</v>
      </c>
      <c r="R18" s="151">
        <v>4126632.38</v>
      </c>
      <c r="S18" s="153">
        <v>1713240488.72</v>
      </c>
      <c r="T18" s="154">
        <v>4738320.38</v>
      </c>
    </row>
    <row r="19" spans="1:20" ht="40.799999999999997" hidden="1" x14ac:dyDescent="0.25">
      <c r="A19" s="150" t="s">
        <v>1021</v>
      </c>
      <c r="B19" s="150" t="s">
        <v>231</v>
      </c>
      <c r="C19" s="150" t="s">
        <v>234</v>
      </c>
      <c r="D19" s="150" t="s">
        <v>238</v>
      </c>
      <c r="E19" s="150" t="s">
        <v>1039</v>
      </c>
      <c r="F19" s="150" t="s">
        <v>1039</v>
      </c>
      <c r="G19" s="151">
        <v>0</v>
      </c>
      <c r="H19" s="151">
        <v>0</v>
      </c>
      <c r="I19" s="151">
        <v>0</v>
      </c>
      <c r="J19" s="151">
        <v>0</v>
      </c>
      <c r="K19" s="151">
        <v>0</v>
      </c>
      <c r="L19" s="151">
        <v>0</v>
      </c>
      <c r="M19" s="151">
        <v>0</v>
      </c>
      <c r="N19" s="151">
        <v>0</v>
      </c>
      <c r="O19" s="152">
        <v>0</v>
      </c>
      <c r="P19" s="152">
        <v>0</v>
      </c>
      <c r="Q19" s="151">
        <v>0</v>
      </c>
      <c r="R19" s="151">
        <v>0</v>
      </c>
      <c r="S19" s="153">
        <v>0</v>
      </c>
      <c r="T19" s="154">
        <v>0</v>
      </c>
    </row>
    <row r="20" spans="1:20" ht="40.799999999999997" hidden="1" x14ac:dyDescent="0.25">
      <c r="A20" s="150" t="s">
        <v>1021</v>
      </c>
      <c r="B20" s="150" t="s">
        <v>231</v>
      </c>
      <c r="C20" s="150" t="s">
        <v>234</v>
      </c>
      <c r="D20" s="150" t="s">
        <v>239</v>
      </c>
      <c r="E20" s="150" t="s">
        <v>1040</v>
      </c>
      <c r="F20" s="150" t="s">
        <v>1040</v>
      </c>
      <c r="G20" s="151">
        <v>154134849</v>
      </c>
      <c r="H20" s="151">
        <v>432672</v>
      </c>
      <c r="I20" s="151">
        <v>134794024.87</v>
      </c>
      <c r="J20" s="151">
        <v>386097.94</v>
      </c>
      <c r="K20" s="151">
        <v>753476801.60000002</v>
      </c>
      <c r="L20" s="151">
        <v>2158225.06</v>
      </c>
      <c r="M20" s="151">
        <v>3522828.25</v>
      </c>
      <c r="N20" s="151">
        <v>18612.900390625</v>
      </c>
      <c r="O20" s="152">
        <v>0</v>
      </c>
      <c r="P20" s="152">
        <v>0</v>
      </c>
      <c r="Q20" s="151">
        <v>891793654.71000004</v>
      </c>
      <c r="R20" s="151">
        <v>2562935.9</v>
      </c>
      <c r="S20" s="153">
        <v>1045928503.71</v>
      </c>
      <c r="T20" s="154">
        <v>2995607.9</v>
      </c>
    </row>
    <row r="21" spans="1:20" ht="40.799999999999997" hidden="1" x14ac:dyDescent="0.25">
      <c r="A21" s="150" t="s">
        <v>1021</v>
      </c>
      <c r="B21" s="150" t="s">
        <v>231</v>
      </c>
      <c r="C21" s="150" t="s">
        <v>234</v>
      </c>
      <c r="D21" s="150" t="s">
        <v>240</v>
      </c>
      <c r="E21" s="150" t="s">
        <v>1041</v>
      </c>
      <c r="F21" s="150" t="s">
        <v>1041</v>
      </c>
      <c r="G21" s="151">
        <v>140189918</v>
      </c>
      <c r="H21" s="151">
        <v>363997</v>
      </c>
      <c r="I21" s="151">
        <v>3360250.98</v>
      </c>
      <c r="J21" s="151">
        <v>8013.68</v>
      </c>
      <c r="K21" s="151">
        <v>583665590.13</v>
      </c>
      <c r="L21" s="151">
        <v>1391951.87</v>
      </c>
      <c r="M21" s="151">
        <v>63728888</v>
      </c>
      <c r="N21" s="151">
        <v>111373.078125</v>
      </c>
      <c r="O21" s="152">
        <v>0</v>
      </c>
      <c r="P21" s="152">
        <v>0</v>
      </c>
      <c r="Q21" s="151">
        <v>650754727.72000003</v>
      </c>
      <c r="R21" s="151">
        <v>1511338.63</v>
      </c>
      <c r="S21" s="153">
        <v>790944645.72000003</v>
      </c>
      <c r="T21" s="154">
        <v>1875335.63</v>
      </c>
    </row>
    <row r="22" spans="1:20" ht="40.799999999999997" hidden="1" x14ac:dyDescent="0.25">
      <c r="A22" s="150" t="s">
        <v>1021</v>
      </c>
      <c r="B22" s="150" t="s">
        <v>231</v>
      </c>
      <c r="C22" s="150" t="s">
        <v>234</v>
      </c>
      <c r="D22" s="150" t="s">
        <v>241</v>
      </c>
      <c r="E22" s="150" t="s">
        <v>1042</v>
      </c>
      <c r="F22" s="150" t="s">
        <v>1042</v>
      </c>
      <c r="G22" s="151">
        <v>502056911</v>
      </c>
      <c r="H22" s="151">
        <v>1455832</v>
      </c>
      <c r="I22" s="151">
        <v>331221320.13</v>
      </c>
      <c r="J22" s="151">
        <v>912338.95</v>
      </c>
      <c r="K22" s="151">
        <v>3539415466.0700002</v>
      </c>
      <c r="L22" s="151">
        <v>9502236.6400000006</v>
      </c>
      <c r="M22" s="151">
        <v>30900444</v>
      </c>
      <c r="N22" s="151">
        <v>76058.2734375</v>
      </c>
      <c r="O22" s="152">
        <v>0</v>
      </c>
      <c r="P22" s="152">
        <v>0</v>
      </c>
      <c r="Q22" s="151">
        <v>3901537230.46</v>
      </c>
      <c r="R22" s="151">
        <v>10490633.859999999</v>
      </c>
      <c r="S22" s="153">
        <v>4403594141.46</v>
      </c>
      <c r="T22" s="154">
        <v>11946465.859999999</v>
      </c>
    </row>
    <row r="23" spans="1:20" ht="20.399999999999999" hidden="1" x14ac:dyDescent="0.25">
      <c r="A23" s="150" t="s">
        <v>1021</v>
      </c>
      <c r="B23" s="150" t="s">
        <v>231</v>
      </c>
      <c r="C23" s="150" t="s">
        <v>242</v>
      </c>
      <c r="D23" s="150" t="s">
        <v>243</v>
      </c>
      <c r="E23" s="150" t="s">
        <v>1043</v>
      </c>
      <c r="F23" s="150" t="s">
        <v>1043</v>
      </c>
      <c r="G23" s="151">
        <v>87757153</v>
      </c>
      <c r="H23" s="151">
        <v>0</v>
      </c>
      <c r="I23" s="151">
        <v>537048760.09000003</v>
      </c>
      <c r="J23" s="151">
        <v>0</v>
      </c>
      <c r="K23" s="151">
        <v>0</v>
      </c>
      <c r="L23" s="151">
        <v>0</v>
      </c>
      <c r="M23" s="151">
        <v>0</v>
      </c>
      <c r="N23" s="151">
        <v>0</v>
      </c>
      <c r="O23" s="152">
        <v>0</v>
      </c>
      <c r="P23" s="152">
        <v>0</v>
      </c>
      <c r="Q23" s="151">
        <v>537048760.09000003</v>
      </c>
      <c r="R23" s="151">
        <v>0</v>
      </c>
      <c r="S23" s="153">
        <v>624805913.09000003</v>
      </c>
      <c r="T23" s="154">
        <v>0</v>
      </c>
    </row>
    <row r="24" spans="1:20" ht="20.399999999999999" hidden="1" x14ac:dyDescent="0.25">
      <c r="A24" s="150" t="s">
        <v>1021</v>
      </c>
      <c r="B24" s="150" t="s">
        <v>231</v>
      </c>
      <c r="C24" s="150" t="s">
        <v>242</v>
      </c>
      <c r="D24" s="150" t="s">
        <v>1044</v>
      </c>
      <c r="E24" s="150" t="s">
        <v>1045</v>
      </c>
      <c r="F24" s="150" t="s">
        <v>1045</v>
      </c>
      <c r="G24" s="151">
        <v>22032319</v>
      </c>
      <c r="H24" s="151">
        <v>0</v>
      </c>
      <c r="I24" s="151">
        <v>101878547.92</v>
      </c>
      <c r="J24" s="151">
        <v>0</v>
      </c>
      <c r="K24" s="151">
        <v>0</v>
      </c>
      <c r="L24" s="151">
        <v>0</v>
      </c>
      <c r="M24" s="151">
        <v>0</v>
      </c>
      <c r="N24" s="151">
        <v>0</v>
      </c>
      <c r="O24" s="152">
        <v>0</v>
      </c>
      <c r="P24" s="152">
        <v>0</v>
      </c>
      <c r="Q24" s="151">
        <v>101878547.92</v>
      </c>
      <c r="R24" s="151">
        <v>0</v>
      </c>
      <c r="S24" s="153">
        <v>123910866.92</v>
      </c>
      <c r="T24" s="154">
        <v>0</v>
      </c>
    </row>
    <row r="25" spans="1:20" ht="20.399999999999999" hidden="1" x14ac:dyDescent="0.25">
      <c r="A25" s="150" t="s">
        <v>1021</v>
      </c>
      <c r="B25" s="150" t="s">
        <v>231</v>
      </c>
      <c r="C25" s="150" t="s">
        <v>242</v>
      </c>
      <c r="D25" s="150" t="s">
        <v>244</v>
      </c>
      <c r="E25" s="150" t="s">
        <v>1046</v>
      </c>
      <c r="F25" s="150" t="s">
        <v>1046</v>
      </c>
      <c r="G25" s="151">
        <v>86252018</v>
      </c>
      <c r="H25" s="151">
        <v>0</v>
      </c>
      <c r="I25" s="151">
        <v>452844458.62</v>
      </c>
      <c r="J25" s="151">
        <v>0</v>
      </c>
      <c r="K25" s="151">
        <v>1708489.09</v>
      </c>
      <c r="L25" s="151">
        <v>0</v>
      </c>
      <c r="M25" s="151">
        <v>0</v>
      </c>
      <c r="N25" s="151">
        <v>0</v>
      </c>
      <c r="O25" s="152">
        <v>0</v>
      </c>
      <c r="P25" s="152">
        <v>0</v>
      </c>
      <c r="Q25" s="151">
        <v>454552947.70999998</v>
      </c>
      <c r="R25" s="151">
        <v>0</v>
      </c>
      <c r="S25" s="153">
        <v>540804965.71000004</v>
      </c>
      <c r="T25" s="154">
        <v>0</v>
      </c>
    </row>
    <row r="26" spans="1:20" ht="30.6" hidden="1" x14ac:dyDescent="0.25">
      <c r="A26" s="150" t="s">
        <v>1021</v>
      </c>
      <c r="B26" s="150" t="s">
        <v>231</v>
      </c>
      <c r="C26" s="150" t="s">
        <v>242</v>
      </c>
      <c r="D26" s="150" t="s">
        <v>834</v>
      </c>
      <c r="E26" s="150" t="s">
        <v>1047</v>
      </c>
      <c r="F26" s="150" t="s">
        <v>1047</v>
      </c>
      <c r="G26" s="151">
        <v>0</v>
      </c>
      <c r="H26" s="151">
        <v>0</v>
      </c>
      <c r="I26" s="151">
        <v>0</v>
      </c>
      <c r="J26" s="151">
        <v>0</v>
      </c>
      <c r="K26" s="151">
        <v>299139.34999999998</v>
      </c>
      <c r="L26" s="151">
        <v>0</v>
      </c>
      <c r="M26" s="151">
        <v>0</v>
      </c>
      <c r="N26" s="151">
        <v>0</v>
      </c>
      <c r="O26" s="152">
        <v>0</v>
      </c>
      <c r="P26" s="152">
        <v>0</v>
      </c>
      <c r="Q26" s="151">
        <v>299139.34999999998</v>
      </c>
      <c r="R26" s="151">
        <v>0</v>
      </c>
      <c r="S26" s="153">
        <v>299139.34999999998</v>
      </c>
      <c r="T26" s="154">
        <v>0</v>
      </c>
    </row>
    <row r="27" spans="1:20" ht="30.6" hidden="1" x14ac:dyDescent="0.25">
      <c r="A27" s="150" t="s">
        <v>1021</v>
      </c>
      <c r="B27" s="150" t="s">
        <v>231</v>
      </c>
      <c r="C27" s="150" t="s">
        <v>242</v>
      </c>
      <c r="D27" s="150" t="s">
        <v>245</v>
      </c>
      <c r="E27" s="150" t="s">
        <v>1048</v>
      </c>
      <c r="F27" s="150" t="s">
        <v>1048</v>
      </c>
      <c r="G27" s="151">
        <v>56131241</v>
      </c>
      <c r="H27" s="151">
        <v>0</v>
      </c>
      <c r="I27" s="151">
        <v>265146833.72</v>
      </c>
      <c r="J27" s="151">
        <v>0</v>
      </c>
      <c r="K27" s="151">
        <v>0</v>
      </c>
      <c r="L27" s="151">
        <v>0</v>
      </c>
      <c r="M27" s="151">
        <v>0</v>
      </c>
      <c r="N27" s="151">
        <v>0</v>
      </c>
      <c r="O27" s="152">
        <v>0</v>
      </c>
      <c r="P27" s="152">
        <v>0</v>
      </c>
      <c r="Q27" s="151">
        <v>265146833.72</v>
      </c>
      <c r="R27" s="151">
        <v>0</v>
      </c>
      <c r="S27" s="153">
        <v>321278074.72000003</v>
      </c>
      <c r="T27" s="154">
        <v>0</v>
      </c>
    </row>
    <row r="28" spans="1:20" ht="20.399999999999999" hidden="1" x14ac:dyDescent="0.25">
      <c r="A28" s="150" t="s">
        <v>1021</v>
      </c>
      <c r="B28" s="150" t="s">
        <v>231</v>
      </c>
      <c r="C28" s="150" t="s">
        <v>242</v>
      </c>
      <c r="D28" s="150" t="s">
        <v>246</v>
      </c>
      <c r="E28" s="150" t="s">
        <v>1049</v>
      </c>
      <c r="F28" s="150" t="s">
        <v>1049</v>
      </c>
      <c r="G28" s="151">
        <v>120355879</v>
      </c>
      <c r="H28" s="151">
        <v>0</v>
      </c>
      <c r="I28" s="151">
        <v>824515459.42999995</v>
      </c>
      <c r="J28" s="151">
        <v>0</v>
      </c>
      <c r="K28" s="151">
        <v>4495962.82</v>
      </c>
      <c r="L28" s="151">
        <v>0</v>
      </c>
      <c r="M28" s="151">
        <v>0</v>
      </c>
      <c r="N28" s="151">
        <v>0</v>
      </c>
      <c r="O28" s="152">
        <v>0</v>
      </c>
      <c r="P28" s="152">
        <v>0</v>
      </c>
      <c r="Q28" s="151">
        <v>829011422.25</v>
      </c>
      <c r="R28" s="151">
        <v>0</v>
      </c>
      <c r="S28" s="153">
        <v>949367301.25</v>
      </c>
      <c r="T28" s="154">
        <v>0</v>
      </c>
    </row>
    <row r="29" spans="1:20" ht="20.399999999999999" hidden="1" x14ac:dyDescent="0.25">
      <c r="A29" s="150" t="s">
        <v>1021</v>
      </c>
      <c r="B29" s="150" t="s">
        <v>231</v>
      </c>
      <c r="C29" s="150" t="s">
        <v>247</v>
      </c>
      <c r="D29" s="150" t="s">
        <v>248</v>
      </c>
      <c r="E29" s="150" t="s">
        <v>1050</v>
      </c>
      <c r="F29" s="150" t="s">
        <v>1050</v>
      </c>
      <c r="G29" s="151">
        <v>139200955</v>
      </c>
      <c r="H29" s="151">
        <v>254151</v>
      </c>
      <c r="I29" s="151">
        <v>0</v>
      </c>
      <c r="J29" s="151">
        <v>0</v>
      </c>
      <c r="K29" s="151">
        <v>825229633.63</v>
      </c>
      <c r="L29" s="151">
        <v>1418844.52</v>
      </c>
      <c r="M29" s="151">
        <v>0</v>
      </c>
      <c r="N29" s="151">
        <v>0</v>
      </c>
      <c r="O29" s="152">
        <v>0</v>
      </c>
      <c r="P29" s="152">
        <v>0</v>
      </c>
      <c r="Q29" s="151">
        <v>825229633.63</v>
      </c>
      <c r="R29" s="151">
        <v>1418844.52</v>
      </c>
      <c r="S29" s="153">
        <v>964430588.63</v>
      </c>
      <c r="T29" s="154">
        <v>1672995.52</v>
      </c>
    </row>
    <row r="30" spans="1:20" ht="20.399999999999999" hidden="1" x14ac:dyDescent="0.25">
      <c r="A30" s="150" t="s">
        <v>1021</v>
      </c>
      <c r="B30" s="150" t="s">
        <v>231</v>
      </c>
      <c r="C30" s="150" t="s">
        <v>247</v>
      </c>
      <c r="D30" s="150" t="s">
        <v>249</v>
      </c>
      <c r="E30" s="150" t="s">
        <v>1051</v>
      </c>
      <c r="F30" s="150" t="s">
        <v>1051</v>
      </c>
      <c r="G30" s="151">
        <v>29298174</v>
      </c>
      <c r="H30" s="151">
        <v>70465</v>
      </c>
      <c r="I30" s="151">
        <v>0</v>
      </c>
      <c r="J30" s="151">
        <v>0</v>
      </c>
      <c r="K30" s="151">
        <v>158534626.38999999</v>
      </c>
      <c r="L30" s="151">
        <v>262106.16</v>
      </c>
      <c r="M30" s="151">
        <v>0</v>
      </c>
      <c r="N30" s="151">
        <v>0</v>
      </c>
      <c r="O30" s="152">
        <v>0</v>
      </c>
      <c r="P30" s="152">
        <v>0</v>
      </c>
      <c r="Q30" s="151">
        <v>158534626.38999999</v>
      </c>
      <c r="R30" s="151">
        <v>262106.16</v>
      </c>
      <c r="S30" s="153">
        <v>187832800.38999999</v>
      </c>
      <c r="T30" s="154">
        <v>332571.15999999997</v>
      </c>
    </row>
    <row r="31" spans="1:20" ht="20.399999999999999" hidden="1" x14ac:dyDescent="0.25">
      <c r="A31" s="150" t="s">
        <v>1021</v>
      </c>
      <c r="B31" s="150" t="s">
        <v>231</v>
      </c>
      <c r="C31" s="150" t="s">
        <v>247</v>
      </c>
      <c r="D31" s="150" t="s">
        <v>250</v>
      </c>
      <c r="E31" s="150" t="s">
        <v>1052</v>
      </c>
      <c r="F31" s="150" t="s">
        <v>1052</v>
      </c>
      <c r="G31" s="151">
        <v>0</v>
      </c>
      <c r="H31" s="151">
        <v>0</v>
      </c>
      <c r="I31" s="151">
        <v>0</v>
      </c>
      <c r="J31" s="151">
        <v>0</v>
      </c>
      <c r="K31" s="151">
        <v>291341686.16000003</v>
      </c>
      <c r="L31" s="151">
        <v>650244.19999999995</v>
      </c>
      <c r="M31" s="151">
        <v>699813376</v>
      </c>
      <c r="N31" s="151">
        <v>1132057</v>
      </c>
      <c r="O31" s="152">
        <v>0</v>
      </c>
      <c r="P31" s="152">
        <v>0</v>
      </c>
      <c r="Q31" s="151">
        <v>991155088.16999996</v>
      </c>
      <c r="R31" s="151">
        <v>1782301.19</v>
      </c>
      <c r="S31" s="153">
        <v>991155088.16999996</v>
      </c>
      <c r="T31" s="154">
        <v>1782301.19</v>
      </c>
    </row>
    <row r="32" spans="1:20" ht="20.399999999999999" hidden="1" x14ac:dyDescent="0.25">
      <c r="A32" s="150" t="s">
        <v>1021</v>
      </c>
      <c r="B32" s="150" t="s">
        <v>231</v>
      </c>
      <c r="C32" s="150" t="s">
        <v>247</v>
      </c>
      <c r="D32" s="150" t="s">
        <v>251</v>
      </c>
      <c r="E32" s="150" t="s">
        <v>1053</v>
      </c>
      <c r="F32" s="150" t="s">
        <v>1053</v>
      </c>
      <c r="G32" s="151">
        <v>34031248</v>
      </c>
      <c r="H32" s="151">
        <v>60576</v>
      </c>
      <c r="I32" s="151">
        <v>0</v>
      </c>
      <c r="J32" s="151">
        <v>0</v>
      </c>
      <c r="K32" s="151">
        <v>296938521.37</v>
      </c>
      <c r="L32" s="151">
        <v>561282.92000000004</v>
      </c>
      <c r="M32" s="151">
        <v>0</v>
      </c>
      <c r="N32" s="151">
        <v>0</v>
      </c>
      <c r="O32" s="152">
        <v>0</v>
      </c>
      <c r="P32" s="152">
        <v>0</v>
      </c>
      <c r="Q32" s="151">
        <v>296938521.37</v>
      </c>
      <c r="R32" s="151">
        <v>561282.92000000004</v>
      </c>
      <c r="S32" s="153">
        <v>330969769.37</v>
      </c>
      <c r="T32" s="154">
        <v>621858.92000000004</v>
      </c>
    </row>
    <row r="33" spans="1:20" ht="20.399999999999999" hidden="1" x14ac:dyDescent="0.25">
      <c r="A33" s="150" t="s">
        <v>1021</v>
      </c>
      <c r="B33" s="150" t="s">
        <v>231</v>
      </c>
      <c r="C33" s="150" t="s">
        <v>247</v>
      </c>
      <c r="D33" s="150" t="s">
        <v>1054</v>
      </c>
      <c r="E33" s="150" t="s">
        <v>1055</v>
      </c>
      <c r="F33" s="150" t="s">
        <v>1055</v>
      </c>
      <c r="G33" s="151">
        <v>0</v>
      </c>
      <c r="H33" s="151">
        <v>0</v>
      </c>
      <c r="I33" s="151">
        <v>0</v>
      </c>
      <c r="J33" s="151">
        <v>0</v>
      </c>
      <c r="K33" s="151">
        <v>215971623.96000001</v>
      </c>
      <c r="L33" s="151">
        <v>449799.15</v>
      </c>
      <c r="M33" s="151">
        <v>0</v>
      </c>
      <c r="N33" s="151">
        <v>0</v>
      </c>
      <c r="O33" s="152">
        <v>0</v>
      </c>
      <c r="P33" s="152">
        <v>0</v>
      </c>
      <c r="Q33" s="151">
        <v>215971623.96000001</v>
      </c>
      <c r="R33" s="151">
        <v>449799.15</v>
      </c>
      <c r="S33" s="153">
        <v>215971623.96000001</v>
      </c>
      <c r="T33" s="154">
        <v>449799.15</v>
      </c>
    </row>
    <row r="34" spans="1:20" ht="20.399999999999999" hidden="1" x14ac:dyDescent="0.25">
      <c r="A34" s="150" t="s">
        <v>1021</v>
      </c>
      <c r="B34" s="150" t="s">
        <v>231</v>
      </c>
      <c r="C34" s="150" t="s">
        <v>247</v>
      </c>
      <c r="D34" s="150" t="s">
        <v>252</v>
      </c>
      <c r="E34" s="150" t="s">
        <v>1056</v>
      </c>
      <c r="F34" s="150" t="s">
        <v>1056</v>
      </c>
      <c r="G34" s="151">
        <v>0</v>
      </c>
      <c r="H34" s="151">
        <v>0</v>
      </c>
      <c r="I34" s="151">
        <v>0</v>
      </c>
      <c r="J34" s="151">
        <v>0</v>
      </c>
      <c r="K34" s="151">
        <v>71050346.569999993</v>
      </c>
      <c r="L34" s="151">
        <v>122613.72</v>
      </c>
      <c r="M34" s="151">
        <v>0</v>
      </c>
      <c r="N34" s="151">
        <v>0</v>
      </c>
      <c r="O34" s="152">
        <v>0</v>
      </c>
      <c r="P34" s="152">
        <v>0</v>
      </c>
      <c r="Q34" s="151">
        <v>71050346.569999993</v>
      </c>
      <c r="R34" s="151">
        <v>122613.72</v>
      </c>
      <c r="S34" s="153">
        <v>71050346.569999993</v>
      </c>
      <c r="T34" s="154">
        <v>122613.72</v>
      </c>
    </row>
    <row r="35" spans="1:20" ht="20.399999999999999" hidden="1" x14ac:dyDescent="0.25">
      <c r="A35" s="150" t="s">
        <v>1021</v>
      </c>
      <c r="B35" s="150" t="s">
        <v>231</v>
      </c>
      <c r="C35" s="150" t="s">
        <v>253</v>
      </c>
      <c r="D35" s="150" t="s">
        <v>253</v>
      </c>
      <c r="E35" s="150" t="s">
        <v>254</v>
      </c>
      <c r="F35" s="150" t="s">
        <v>254</v>
      </c>
      <c r="G35" s="151">
        <v>0</v>
      </c>
      <c r="H35" s="151">
        <v>0</v>
      </c>
      <c r="I35" s="151">
        <v>0</v>
      </c>
      <c r="J35" s="151">
        <v>0</v>
      </c>
      <c r="K35" s="151">
        <v>0</v>
      </c>
      <c r="L35" s="151">
        <v>0</v>
      </c>
      <c r="M35" s="151">
        <v>0</v>
      </c>
      <c r="N35" s="151">
        <v>0</v>
      </c>
      <c r="O35" s="152">
        <v>5946341376</v>
      </c>
      <c r="P35" s="152">
        <v>12262885</v>
      </c>
      <c r="Q35" s="151">
        <v>0</v>
      </c>
      <c r="R35" s="151">
        <v>0</v>
      </c>
      <c r="S35" s="153">
        <v>0</v>
      </c>
      <c r="T35" s="154">
        <v>0</v>
      </c>
    </row>
    <row r="36" spans="1:20" ht="20.399999999999999" hidden="1" x14ac:dyDescent="0.25">
      <c r="A36" s="150" t="s">
        <v>1021</v>
      </c>
      <c r="B36" s="150" t="s">
        <v>231</v>
      </c>
      <c r="C36" s="150" t="s">
        <v>255</v>
      </c>
      <c r="D36" s="150" t="s">
        <v>256</v>
      </c>
      <c r="E36" s="150" t="s">
        <v>1057</v>
      </c>
      <c r="F36" s="150" t="s">
        <v>1057</v>
      </c>
      <c r="G36" s="151">
        <v>31288955</v>
      </c>
      <c r="H36" s="151">
        <v>0</v>
      </c>
      <c r="I36" s="151">
        <v>1548581401.29</v>
      </c>
      <c r="J36" s="151">
        <v>0</v>
      </c>
      <c r="K36" s="151">
        <v>0</v>
      </c>
      <c r="L36" s="151">
        <v>0</v>
      </c>
      <c r="M36" s="151">
        <v>0</v>
      </c>
      <c r="N36" s="151">
        <v>0</v>
      </c>
      <c r="O36" s="152">
        <v>0</v>
      </c>
      <c r="P36" s="152">
        <v>0</v>
      </c>
      <c r="Q36" s="151">
        <v>1548581401.29</v>
      </c>
      <c r="R36" s="151">
        <v>0</v>
      </c>
      <c r="S36" s="153">
        <v>1579870356.29</v>
      </c>
      <c r="T36" s="154">
        <v>0</v>
      </c>
    </row>
    <row r="37" spans="1:20" ht="20.399999999999999" hidden="1" x14ac:dyDescent="0.25">
      <c r="A37" s="150" t="s">
        <v>1021</v>
      </c>
      <c r="B37" s="150" t="s">
        <v>231</v>
      </c>
      <c r="C37" s="150" t="s">
        <v>255</v>
      </c>
      <c r="D37" s="150" t="s">
        <v>257</v>
      </c>
      <c r="E37" s="150" t="s">
        <v>1058</v>
      </c>
      <c r="F37" s="150" t="s">
        <v>1058</v>
      </c>
      <c r="G37" s="151">
        <v>39327078</v>
      </c>
      <c r="H37" s="151">
        <v>0</v>
      </c>
      <c r="I37" s="151">
        <v>1709513536.5699999</v>
      </c>
      <c r="J37" s="151">
        <v>0</v>
      </c>
      <c r="K37" s="151">
        <v>0</v>
      </c>
      <c r="L37" s="151">
        <v>0</v>
      </c>
      <c r="M37" s="151">
        <v>0</v>
      </c>
      <c r="N37" s="151">
        <v>0</v>
      </c>
      <c r="O37" s="152">
        <v>0</v>
      </c>
      <c r="P37" s="152">
        <v>0</v>
      </c>
      <c r="Q37" s="151">
        <v>1709513536.5699999</v>
      </c>
      <c r="R37" s="151">
        <v>0</v>
      </c>
      <c r="S37" s="153">
        <v>1748840614.5699999</v>
      </c>
      <c r="T37" s="154">
        <v>0</v>
      </c>
    </row>
    <row r="38" spans="1:20" ht="20.399999999999999" hidden="1" x14ac:dyDescent="0.25">
      <c r="A38" s="150" t="s">
        <v>1021</v>
      </c>
      <c r="B38" s="150" t="s">
        <v>231</v>
      </c>
      <c r="C38" s="150" t="s">
        <v>255</v>
      </c>
      <c r="D38" s="150" t="s">
        <v>258</v>
      </c>
      <c r="E38" s="150" t="s">
        <v>1059</v>
      </c>
      <c r="F38" s="150" t="s">
        <v>1059</v>
      </c>
      <c r="G38" s="151">
        <v>35344797</v>
      </c>
      <c r="H38" s="151">
        <v>0</v>
      </c>
      <c r="I38" s="151">
        <v>1468144661.0699999</v>
      </c>
      <c r="J38" s="151">
        <v>0</v>
      </c>
      <c r="K38" s="151">
        <v>0</v>
      </c>
      <c r="L38" s="151">
        <v>0</v>
      </c>
      <c r="M38" s="151">
        <v>0</v>
      </c>
      <c r="N38" s="151">
        <v>0</v>
      </c>
      <c r="O38" s="152">
        <v>0</v>
      </c>
      <c r="P38" s="152">
        <v>0</v>
      </c>
      <c r="Q38" s="151">
        <v>1468144661.0699999</v>
      </c>
      <c r="R38" s="151">
        <v>0</v>
      </c>
      <c r="S38" s="153">
        <v>1503489458.0699999</v>
      </c>
      <c r="T38" s="154">
        <v>0</v>
      </c>
    </row>
    <row r="39" spans="1:20" ht="30.6" hidden="1" x14ac:dyDescent="0.25">
      <c r="A39" s="150" t="s">
        <v>1021</v>
      </c>
      <c r="B39" s="150" t="s">
        <v>231</v>
      </c>
      <c r="C39" s="150" t="s">
        <v>255</v>
      </c>
      <c r="D39" s="150" t="s">
        <v>259</v>
      </c>
      <c r="E39" s="150" t="s">
        <v>1060</v>
      </c>
      <c r="F39" s="150" t="s">
        <v>1060</v>
      </c>
      <c r="G39" s="151">
        <v>54748346</v>
      </c>
      <c r="H39" s="151">
        <v>0</v>
      </c>
      <c r="I39" s="151">
        <v>2936278909.5300002</v>
      </c>
      <c r="J39" s="151">
        <v>0</v>
      </c>
      <c r="K39" s="151">
        <v>0</v>
      </c>
      <c r="L39" s="151">
        <v>0</v>
      </c>
      <c r="M39" s="151">
        <v>0</v>
      </c>
      <c r="N39" s="151">
        <v>0</v>
      </c>
      <c r="O39" s="152">
        <v>0</v>
      </c>
      <c r="P39" s="152">
        <v>0</v>
      </c>
      <c r="Q39" s="151">
        <v>2936278909.5300002</v>
      </c>
      <c r="R39" s="151">
        <v>0</v>
      </c>
      <c r="S39" s="153">
        <v>2991027255.5300002</v>
      </c>
      <c r="T39" s="154">
        <v>0</v>
      </c>
    </row>
    <row r="40" spans="1:20" ht="20.399999999999999" hidden="1" x14ac:dyDescent="0.25">
      <c r="A40" s="150" t="s">
        <v>1021</v>
      </c>
      <c r="B40" s="150" t="s">
        <v>231</v>
      </c>
      <c r="C40" s="150" t="s">
        <v>255</v>
      </c>
      <c r="D40" s="150" t="s">
        <v>1061</v>
      </c>
      <c r="E40" s="150" t="s">
        <v>1062</v>
      </c>
      <c r="F40" s="150" t="s">
        <v>1062</v>
      </c>
      <c r="G40" s="151">
        <v>7693533</v>
      </c>
      <c r="H40" s="151">
        <v>0</v>
      </c>
      <c r="I40" s="151">
        <v>393587103.81999999</v>
      </c>
      <c r="J40" s="151">
        <v>0</v>
      </c>
      <c r="K40" s="151">
        <v>0</v>
      </c>
      <c r="L40" s="151">
        <v>0</v>
      </c>
      <c r="M40" s="151">
        <v>0</v>
      </c>
      <c r="N40" s="151">
        <v>0</v>
      </c>
      <c r="O40" s="152">
        <v>0</v>
      </c>
      <c r="P40" s="152">
        <v>0</v>
      </c>
      <c r="Q40" s="151">
        <v>393587103.81999999</v>
      </c>
      <c r="R40" s="151">
        <v>0</v>
      </c>
      <c r="S40" s="153">
        <v>401280636.81999999</v>
      </c>
      <c r="T40" s="154">
        <v>0</v>
      </c>
    </row>
    <row r="41" spans="1:20" ht="20.399999999999999" hidden="1" x14ac:dyDescent="0.25">
      <c r="A41" s="150" t="s">
        <v>1021</v>
      </c>
      <c r="B41" s="150" t="s">
        <v>231</v>
      </c>
      <c r="C41" s="150" t="s">
        <v>260</v>
      </c>
      <c r="D41" s="150" t="s">
        <v>261</v>
      </c>
      <c r="E41" s="150" t="s">
        <v>1063</v>
      </c>
      <c r="F41" s="150" t="s">
        <v>1063</v>
      </c>
      <c r="G41" s="151">
        <v>4573</v>
      </c>
      <c r="H41" s="151">
        <v>11</v>
      </c>
      <c r="I41" s="151">
        <v>334151.73</v>
      </c>
      <c r="J41" s="151">
        <v>838.39</v>
      </c>
      <c r="K41" s="151">
        <v>66340.070000000007</v>
      </c>
      <c r="L41" s="151">
        <v>166.45</v>
      </c>
      <c r="M41" s="151">
        <v>0</v>
      </c>
      <c r="N41" s="151">
        <v>0</v>
      </c>
      <c r="O41" s="152">
        <v>0</v>
      </c>
      <c r="P41" s="152">
        <v>0</v>
      </c>
      <c r="Q41" s="151">
        <v>400491.8</v>
      </c>
      <c r="R41" s="151">
        <v>1004.84</v>
      </c>
      <c r="S41" s="153">
        <v>405064.8</v>
      </c>
      <c r="T41" s="154">
        <v>1015.84</v>
      </c>
    </row>
    <row r="42" spans="1:20" ht="20.399999999999999" hidden="1" x14ac:dyDescent="0.25">
      <c r="A42" s="150" t="s">
        <v>1021</v>
      </c>
      <c r="B42" s="150" t="s">
        <v>231</v>
      </c>
      <c r="C42" s="150" t="s">
        <v>260</v>
      </c>
      <c r="D42" s="150" t="s">
        <v>262</v>
      </c>
      <c r="E42" s="150" t="s">
        <v>1064</v>
      </c>
      <c r="F42" s="150" t="s">
        <v>1064</v>
      </c>
      <c r="G42" s="151">
        <v>8502</v>
      </c>
      <c r="H42" s="151">
        <v>11</v>
      </c>
      <c r="I42" s="151">
        <v>239019.8</v>
      </c>
      <c r="J42" s="151">
        <v>688.3</v>
      </c>
      <c r="K42" s="151">
        <v>20985.49</v>
      </c>
      <c r="L42" s="151">
        <v>27.97</v>
      </c>
      <c r="M42" s="151">
        <v>0</v>
      </c>
      <c r="N42" s="151">
        <v>0</v>
      </c>
      <c r="O42" s="152">
        <v>0</v>
      </c>
      <c r="P42" s="152">
        <v>0</v>
      </c>
      <c r="Q42" s="151">
        <v>260005.29</v>
      </c>
      <c r="R42" s="151">
        <v>716.27</v>
      </c>
      <c r="S42" s="153">
        <v>268507.28999999998</v>
      </c>
      <c r="T42" s="154">
        <v>727.27</v>
      </c>
    </row>
    <row r="43" spans="1:20" ht="20.399999999999999" hidden="1" x14ac:dyDescent="0.25">
      <c r="A43" s="150" t="s">
        <v>1021</v>
      </c>
      <c r="B43" s="150" t="s">
        <v>231</v>
      </c>
      <c r="C43" s="150" t="s">
        <v>260</v>
      </c>
      <c r="D43" s="150" t="s">
        <v>1065</v>
      </c>
      <c r="E43" s="150" t="s">
        <v>1066</v>
      </c>
      <c r="F43" s="150" t="s">
        <v>1066</v>
      </c>
      <c r="G43" s="151">
        <v>0</v>
      </c>
      <c r="H43" s="151">
        <v>0</v>
      </c>
      <c r="I43" s="151">
        <v>18007.099999999999</v>
      </c>
      <c r="J43" s="151">
        <v>50.25</v>
      </c>
      <c r="K43" s="151">
        <v>0</v>
      </c>
      <c r="L43" s="151">
        <v>0</v>
      </c>
      <c r="M43" s="151">
        <v>0</v>
      </c>
      <c r="N43" s="151">
        <v>0</v>
      </c>
      <c r="O43" s="152">
        <v>0</v>
      </c>
      <c r="P43" s="152">
        <v>0</v>
      </c>
      <c r="Q43" s="151">
        <v>18007.099999999999</v>
      </c>
      <c r="R43" s="151">
        <v>50.25</v>
      </c>
      <c r="S43" s="153">
        <v>18007.099999999999</v>
      </c>
      <c r="T43" s="154">
        <v>50.25</v>
      </c>
    </row>
    <row r="44" spans="1:20" ht="20.399999999999999" hidden="1" x14ac:dyDescent="0.25">
      <c r="A44" s="150" t="s">
        <v>1021</v>
      </c>
      <c r="B44" s="150" t="s">
        <v>231</v>
      </c>
      <c r="C44" s="150" t="s">
        <v>263</v>
      </c>
      <c r="D44" s="150" t="s">
        <v>264</v>
      </c>
      <c r="E44" s="150" t="s">
        <v>1067</v>
      </c>
      <c r="F44" s="150" t="s">
        <v>1067</v>
      </c>
      <c r="G44" s="151">
        <v>0</v>
      </c>
      <c r="H44" s="151">
        <v>0</v>
      </c>
      <c r="I44" s="151">
        <v>0</v>
      </c>
      <c r="J44" s="151">
        <v>0</v>
      </c>
      <c r="K44" s="151">
        <v>13842866.6</v>
      </c>
      <c r="L44" s="151">
        <v>38254.29</v>
      </c>
      <c r="M44" s="151">
        <v>0</v>
      </c>
      <c r="N44" s="151">
        <v>0</v>
      </c>
      <c r="O44" s="152">
        <v>0</v>
      </c>
      <c r="P44" s="152">
        <v>0</v>
      </c>
      <c r="Q44" s="151">
        <v>13842866.6</v>
      </c>
      <c r="R44" s="151">
        <v>38254.29</v>
      </c>
      <c r="S44" s="153">
        <v>13842866.6</v>
      </c>
      <c r="T44" s="154">
        <v>38254.29</v>
      </c>
    </row>
    <row r="45" spans="1:20" ht="20.399999999999999" hidden="1" x14ac:dyDescent="0.25">
      <c r="A45" s="150" t="s">
        <v>1021</v>
      </c>
      <c r="B45" s="150" t="s">
        <v>231</v>
      </c>
      <c r="C45" s="150" t="s">
        <v>263</v>
      </c>
      <c r="D45" s="150" t="s">
        <v>265</v>
      </c>
      <c r="E45" s="150" t="s">
        <v>1068</v>
      </c>
      <c r="F45" s="150" t="s">
        <v>1068</v>
      </c>
      <c r="G45" s="151">
        <v>0</v>
      </c>
      <c r="H45" s="151">
        <v>0</v>
      </c>
      <c r="I45" s="151">
        <v>226280.95999999999</v>
      </c>
      <c r="J45" s="151">
        <v>638.91</v>
      </c>
      <c r="K45" s="151">
        <v>16670620.75</v>
      </c>
      <c r="L45" s="151">
        <v>47069.58</v>
      </c>
      <c r="M45" s="151">
        <v>0</v>
      </c>
      <c r="N45" s="151">
        <v>0</v>
      </c>
      <c r="O45" s="152">
        <v>0</v>
      </c>
      <c r="P45" s="152">
        <v>0</v>
      </c>
      <c r="Q45" s="151">
        <v>16896901.710000001</v>
      </c>
      <c r="R45" s="151">
        <v>47708.49</v>
      </c>
      <c r="S45" s="153">
        <v>16896901.710000001</v>
      </c>
      <c r="T45" s="154">
        <v>47708.49</v>
      </c>
    </row>
    <row r="46" spans="1:20" ht="20.399999999999999" hidden="1" x14ac:dyDescent="0.25">
      <c r="A46" s="150" t="s">
        <v>1021</v>
      </c>
      <c r="B46" s="150" t="s">
        <v>231</v>
      </c>
      <c r="C46" s="150" t="s">
        <v>263</v>
      </c>
      <c r="D46" s="150" t="s">
        <v>266</v>
      </c>
      <c r="E46" s="150" t="s">
        <v>1069</v>
      </c>
      <c r="F46" s="150" t="s">
        <v>1069</v>
      </c>
      <c r="G46" s="151">
        <v>0</v>
      </c>
      <c r="H46" s="151">
        <v>0</v>
      </c>
      <c r="I46" s="151">
        <v>0</v>
      </c>
      <c r="J46" s="151">
        <v>0</v>
      </c>
      <c r="K46" s="151">
        <v>24263115.059999999</v>
      </c>
      <c r="L46" s="151">
        <v>68623.87</v>
      </c>
      <c r="M46" s="151">
        <v>0</v>
      </c>
      <c r="N46" s="151">
        <v>0</v>
      </c>
      <c r="O46" s="152">
        <v>0</v>
      </c>
      <c r="P46" s="152">
        <v>0</v>
      </c>
      <c r="Q46" s="151">
        <v>24263115.059999999</v>
      </c>
      <c r="R46" s="151">
        <v>68623.87</v>
      </c>
      <c r="S46" s="153">
        <v>24263115.059999999</v>
      </c>
      <c r="T46" s="154">
        <v>68623.87</v>
      </c>
    </row>
    <row r="47" spans="1:20" ht="20.399999999999999" hidden="1" x14ac:dyDescent="0.25">
      <c r="A47" s="150" t="s">
        <v>1021</v>
      </c>
      <c r="B47" s="150" t="s">
        <v>231</v>
      </c>
      <c r="C47" s="150" t="s">
        <v>263</v>
      </c>
      <c r="D47" s="150" t="s">
        <v>267</v>
      </c>
      <c r="E47" s="150" t="s">
        <v>1070</v>
      </c>
      <c r="F47" s="150" t="s">
        <v>1070</v>
      </c>
      <c r="G47" s="151">
        <v>327537</v>
      </c>
      <c r="H47" s="151">
        <v>889</v>
      </c>
      <c r="I47" s="151">
        <v>633105.42000000004</v>
      </c>
      <c r="J47" s="151">
        <v>1792.71</v>
      </c>
      <c r="K47" s="151">
        <v>47003218.899999999</v>
      </c>
      <c r="L47" s="151">
        <v>130244.95</v>
      </c>
      <c r="M47" s="151">
        <v>0</v>
      </c>
      <c r="N47" s="151">
        <v>0</v>
      </c>
      <c r="O47" s="152">
        <v>0</v>
      </c>
      <c r="P47" s="152">
        <v>0</v>
      </c>
      <c r="Q47" s="151">
        <v>47636324.32</v>
      </c>
      <c r="R47" s="151">
        <v>132037.66</v>
      </c>
      <c r="S47" s="153">
        <v>47963861.32</v>
      </c>
      <c r="T47" s="154">
        <v>132926.66</v>
      </c>
    </row>
    <row r="48" spans="1:20" ht="20.399999999999999" hidden="1" x14ac:dyDescent="0.25">
      <c r="A48" s="150" t="s">
        <v>1021</v>
      </c>
      <c r="B48" s="150" t="s">
        <v>231</v>
      </c>
      <c r="C48" s="150" t="s">
        <v>263</v>
      </c>
      <c r="D48" s="150" t="s">
        <v>1071</v>
      </c>
      <c r="E48" s="150" t="s">
        <v>1072</v>
      </c>
      <c r="F48" s="150" t="s">
        <v>1072</v>
      </c>
      <c r="G48" s="151">
        <v>169796</v>
      </c>
      <c r="H48" s="151">
        <v>462</v>
      </c>
      <c r="I48" s="151">
        <v>0</v>
      </c>
      <c r="J48" s="151">
        <v>0</v>
      </c>
      <c r="K48" s="151">
        <v>4800520.99</v>
      </c>
      <c r="L48" s="151">
        <v>13113.88</v>
      </c>
      <c r="M48" s="151">
        <v>0</v>
      </c>
      <c r="N48" s="151">
        <v>0</v>
      </c>
      <c r="O48" s="152">
        <v>0</v>
      </c>
      <c r="P48" s="152">
        <v>0</v>
      </c>
      <c r="Q48" s="151">
        <v>4800520.99</v>
      </c>
      <c r="R48" s="151">
        <v>13113.88</v>
      </c>
      <c r="S48" s="153">
        <v>4970316.99</v>
      </c>
      <c r="T48" s="154">
        <v>13575.88</v>
      </c>
    </row>
    <row r="49" spans="1:20" ht="30.6" hidden="1" x14ac:dyDescent="0.25">
      <c r="A49" s="150" t="s">
        <v>1021</v>
      </c>
      <c r="B49" s="150" t="s">
        <v>231</v>
      </c>
      <c r="C49" s="150" t="s">
        <v>268</v>
      </c>
      <c r="D49" s="150" t="s">
        <v>269</v>
      </c>
      <c r="E49" s="150" t="s">
        <v>1073</v>
      </c>
      <c r="F49" s="150" t="s">
        <v>1073</v>
      </c>
      <c r="G49" s="151">
        <v>466752</v>
      </c>
      <c r="H49" s="151">
        <v>0</v>
      </c>
      <c r="I49" s="151">
        <v>10834601.039999999</v>
      </c>
      <c r="J49" s="151">
        <v>0</v>
      </c>
      <c r="K49" s="151">
        <v>0</v>
      </c>
      <c r="L49" s="151">
        <v>0</v>
      </c>
      <c r="M49" s="151">
        <v>0</v>
      </c>
      <c r="N49" s="151">
        <v>0</v>
      </c>
      <c r="O49" s="152">
        <v>0</v>
      </c>
      <c r="P49" s="152">
        <v>0</v>
      </c>
      <c r="Q49" s="151">
        <v>10834601.039999999</v>
      </c>
      <c r="R49" s="151">
        <v>0</v>
      </c>
      <c r="S49" s="153">
        <v>11301353.039999999</v>
      </c>
      <c r="T49" s="154">
        <v>0</v>
      </c>
    </row>
    <row r="50" spans="1:20" ht="30.6" hidden="1" x14ac:dyDescent="0.25">
      <c r="A50" s="150" t="s">
        <v>1021</v>
      </c>
      <c r="B50" s="150" t="s">
        <v>231</v>
      </c>
      <c r="C50" s="150" t="s">
        <v>268</v>
      </c>
      <c r="D50" s="150" t="s">
        <v>270</v>
      </c>
      <c r="E50" s="150" t="s">
        <v>1074</v>
      </c>
      <c r="F50" s="150" t="s">
        <v>1074</v>
      </c>
      <c r="G50" s="151">
        <v>1386242</v>
      </c>
      <c r="H50" s="151">
        <v>0</v>
      </c>
      <c r="I50" s="151">
        <v>9809496.8699999992</v>
      </c>
      <c r="J50" s="151">
        <v>0</v>
      </c>
      <c r="K50" s="151">
        <v>0</v>
      </c>
      <c r="L50" s="151">
        <v>0</v>
      </c>
      <c r="M50" s="151">
        <v>0</v>
      </c>
      <c r="N50" s="151">
        <v>0</v>
      </c>
      <c r="O50" s="152">
        <v>0</v>
      </c>
      <c r="P50" s="152">
        <v>0</v>
      </c>
      <c r="Q50" s="151">
        <v>9809496.8699999992</v>
      </c>
      <c r="R50" s="151">
        <v>0</v>
      </c>
      <c r="S50" s="153">
        <v>11195738.869999999</v>
      </c>
      <c r="T50" s="154">
        <v>0</v>
      </c>
    </row>
    <row r="51" spans="1:20" ht="30.6" hidden="1" x14ac:dyDescent="0.25">
      <c r="A51" s="150" t="s">
        <v>1021</v>
      </c>
      <c r="B51" s="150" t="s">
        <v>231</v>
      </c>
      <c r="C51" s="150" t="s">
        <v>268</v>
      </c>
      <c r="D51" s="150" t="s">
        <v>271</v>
      </c>
      <c r="E51" s="150" t="s">
        <v>1075</v>
      </c>
      <c r="F51" s="150" t="s">
        <v>1075</v>
      </c>
      <c r="G51" s="151">
        <v>464219</v>
      </c>
      <c r="H51" s="151">
        <v>0</v>
      </c>
      <c r="I51" s="151">
        <v>5625101.3499999996</v>
      </c>
      <c r="J51" s="151">
        <v>0</v>
      </c>
      <c r="K51" s="151">
        <v>0</v>
      </c>
      <c r="L51" s="151">
        <v>0</v>
      </c>
      <c r="M51" s="151">
        <v>0</v>
      </c>
      <c r="N51" s="151">
        <v>0</v>
      </c>
      <c r="O51" s="152">
        <v>0</v>
      </c>
      <c r="P51" s="152">
        <v>0</v>
      </c>
      <c r="Q51" s="151">
        <v>5625101.3499999996</v>
      </c>
      <c r="R51" s="151">
        <v>0</v>
      </c>
      <c r="S51" s="153">
        <v>6089320.3499999996</v>
      </c>
      <c r="T51" s="154">
        <v>0</v>
      </c>
    </row>
    <row r="52" spans="1:20" ht="30.6" hidden="1" x14ac:dyDescent="0.25">
      <c r="A52" s="150" t="s">
        <v>1021</v>
      </c>
      <c r="B52" s="150" t="s">
        <v>231</v>
      </c>
      <c r="C52" s="150" t="s">
        <v>268</v>
      </c>
      <c r="D52" s="150" t="s">
        <v>272</v>
      </c>
      <c r="E52" s="150" t="s">
        <v>1076</v>
      </c>
      <c r="F52" s="150" t="s">
        <v>1076</v>
      </c>
      <c r="G52" s="151">
        <v>223030</v>
      </c>
      <c r="H52" s="151">
        <v>0</v>
      </c>
      <c r="I52" s="151">
        <v>13737611.4</v>
      </c>
      <c r="J52" s="151">
        <v>0</v>
      </c>
      <c r="K52" s="151">
        <v>0</v>
      </c>
      <c r="L52" s="151">
        <v>0</v>
      </c>
      <c r="M52" s="151">
        <v>0</v>
      </c>
      <c r="N52" s="151">
        <v>0</v>
      </c>
      <c r="O52" s="152">
        <v>0</v>
      </c>
      <c r="P52" s="152">
        <v>0</v>
      </c>
      <c r="Q52" s="151">
        <v>13737611.4</v>
      </c>
      <c r="R52" s="151">
        <v>0</v>
      </c>
      <c r="S52" s="153">
        <v>13960641.4</v>
      </c>
      <c r="T52" s="154">
        <v>0</v>
      </c>
    </row>
    <row r="53" spans="1:20" ht="30.6" hidden="1" x14ac:dyDescent="0.25">
      <c r="A53" s="150" t="s">
        <v>1021</v>
      </c>
      <c r="B53" s="150" t="s">
        <v>231</v>
      </c>
      <c r="C53" s="150" t="s">
        <v>268</v>
      </c>
      <c r="D53" s="150" t="s">
        <v>1077</v>
      </c>
      <c r="E53" s="150" t="s">
        <v>1078</v>
      </c>
      <c r="F53" s="150" t="s">
        <v>1078</v>
      </c>
      <c r="G53" s="151">
        <v>376530</v>
      </c>
      <c r="H53" s="151">
        <v>0</v>
      </c>
      <c r="I53" s="151">
        <v>1517362.19</v>
      </c>
      <c r="J53" s="151">
        <v>0</v>
      </c>
      <c r="K53" s="151">
        <v>0</v>
      </c>
      <c r="L53" s="151">
        <v>0</v>
      </c>
      <c r="M53" s="151">
        <v>0</v>
      </c>
      <c r="N53" s="151">
        <v>0</v>
      </c>
      <c r="O53" s="152">
        <v>0</v>
      </c>
      <c r="P53" s="152">
        <v>0</v>
      </c>
      <c r="Q53" s="151">
        <v>1517362.19</v>
      </c>
      <c r="R53" s="151">
        <v>0</v>
      </c>
      <c r="S53" s="153">
        <v>1893892.19</v>
      </c>
      <c r="T53" s="154">
        <v>0</v>
      </c>
    </row>
    <row r="54" spans="1:20" ht="40.799999999999997" hidden="1" x14ac:dyDescent="0.25">
      <c r="A54" s="150" t="s">
        <v>1021</v>
      </c>
      <c r="B54" s="150" t="s">
        <v>273</v>
      </c>
      <c r="C54" s="150" t="s">
        <v>234</v>
      </c>
      <c r="D54" s="150" t="s">
        <v>274</v>
      </c>
      <c r="E54" s="150" t="s">
        <v>1079</v>
      </c>
      <c r="F54" s="150" t="s">
        <v>1079</v>
      </c>
      <c r="G54" s="151">
        <v>3762926.89</v>
      </c>
      <c r="H54" s="151">
        <v>9840</v>
      </c>
      <c r="I54" s="151">
        <v>3842564.95</v>
      </c>
      <c r="J54" s="151">
        <v>13674.34</v>
      </c>
      <c r="K54" s="151">
        <v>95791433.469999999</v>
      </c>
      <c r="L54" s="151">
        <v>209382.23</v>
      </c>
      <c r="M54" s="151">
        <v>0</v>
      </c>
      <c r="N54" s="151">
        <v>0</v>
      </c>
      <c r="O54" s="152">
        <v>0</v>
      </c>
      <c r="P54" s="152">
        <v>0</v>
      </c>
      <c r="Q54" s="151">
        <v>99633998.420000002</v>
      </c>
      <c r="R54" s="151">
        <v>223056.57</v>
      </c>
      <c r="S54" s="153">
        <v>103396925.31</v>
      </c>
      <c r="T54" s="154">
        <v>232896.94</v>
      </c>
    </row>
    <row r="55" spans="1:20" ht="20.399999999999999" hidden="1" x14ac:dyDescent="0.25">
      <c r="A55" s="150" t="s">
        <v>1021</v>
      </c>
      <c r="B55" s="150" t="s">
        <v>273</v>
      </c>
      <c r="C55" s="150" t="s">
        <v>253</v>
      </c>
      <c r="D55" s="150" t="s">
        <v>253</v>
      </c>
      <c r="E55" s="150" t="s">
        <v>275</v>
      </c>
      <c r="F55" s="150" t="s">
        <v>275</v>
      </c>
      <c r="G55" s="151">
        <v>0</v>
      </c>
      <c r="H55" s="151">
        <v>0</v>
      </c>
      <c r="I55" s="151">
        <v>0</v>
      </c>
      <c r="J55" s="151">
        <v>0</v>
      </c>
      <c r="K55" s="151">
        <v>0</v>
      </c>
      <c r="L55" s="151">
        <v>0</v>
      </c>
      <c r="M55" s="151">
        <v>0</v>
      </c>
      <c r="N55" s="151">
        <v>0</v>
      </c>
      <c r="O55" s="152">
        <v>78703752</v>
      </c>
      <c r="P55" s="152">
        <v>147690.21875</v>
      </c>
      <c r="Q55" s="151">
        <v>0</v>
      </c>
      <c r="R55" s="151">
        <v>0</v>
      </c>
      <c r="S55" s="153">
        <v>0</v>
      </c>
      <c r="T55" s="154">
        <v>0</v>
      </c>
    </row>
    <row r="56" spans="1:20" ht="20.399999999999999" hidden="1" x14ac:dyDescent="0.25">
      <c r="A56" s="150" t="s">
        <v>1021</v>
      </c>
      <c r="B56" s="150" t="s">
        <v>273</v>
      </c>
      <c r="C56" s="150" t="s">
        <v>255</v>
      </c>
      <c r="D56" s="150" t="s">
        <v>276</v>
      </c>
      <c r="E56" s="150" t="s">
        <v>1080</v>
      </c>
      <c r="F56" s="150" t="s">
        <v>1080</v>
      </c>
      <c r="G56" s="151">
        <v>3398941.09</v>
      </c>
      <c r="H56" s="151">
        <v>0</v>
      </c>
      <c r="I56" s="151">
        <v>115222508.58</v>
      </c>
      <c r="J56" s="151">
        <v>0</v>
      </c>
      <c r="K56" s="151">
        <v>0</v>
      </c>
      <c r="L56" s="151">
        <v>0</v>
      </c>
      <c r="M56" s="151">
        <v>0</v>
      </c>
      <c r="N56" s="151">
        <v>0</v>
      </c>
      <c r="O56" s="152">
        <v>0</v>
      </c>
      <c r="P56" s="152">
        <v>0</v>
      </c>
      <c r="Q56" s="151">
        <v>115222508.58</v>
      </c>
      <c r="R56" s="151">
        <v>0</v>
      </c>
      <c r="S56" s="153">
        <v>118621449.67</v>
      </c>
      <c r="T56" s="154">
        <v>0</v>
      </c>
    </row>
    <row r="57" spans="1:20" ht="20.399999999999999" hidden="1" x14ac:dyDescent="0.25">
      <c r="A57" s="150" t="s">
        <v>1021</v>
      </c>
      <c r="B57" s="150" t="s">
        <v>273</v>
      </c>
      <c r="C57" s="150" t="s">
        <v>255</v>
      </c>
      <c r="D57" s="150" t="s">
        <v>277</v>
      </c>
      <c r="E57" s="150" t="s">
        <v>1081</v>
      </c>
      <c r="F57" s="150" t="s">
        <v>1081</v>
      </c>
      <c r="G57" s="151">
        <v>25769.97</v>
      </c>
      <c r="H57" s="151">
        <v>0</v>
      </c>
      <c r="I57" s="151">
        <v>6503492.79</v>
      </c>
      <c r="J57" s="151">
        <v>0</v>
      </c>
      <c r="K57" s="151">
        <v>0</v>
      </c>
      <c r="L57" s="151">
        <v>0</v>
      </c>
      <c r="M57" s="151">
        <v>0</v>
      </c>
      <c r="N57" s="151">
        <v>0</v>
      </c>
      <c r="O57" s="152">
        <v>0</v>
      </c>
      <c r="P57" s="152">
        <v>0</v>
      </c>
      <c r="Q57" s="151">
        <v>6503492.79</v>
      </c>
      <c r="R57" s="151">
        <v>0</v>
      </c>
      <c r="S57" s="153">
        <v>6529262.7599999998</v>
      </c>
      <c r="T57" s="154">
        <v>0</v>
      </c>
    </row>
    <row r="58" spans="1:20" ht="20.399999999999999" hidden="1" x14ac:dyDescent="0.25">
      <c r="A58" s="150" t="s">
        <v>1021</v>
      </c>
      <c r="B58" s="150" t="s">
        <v>273</v>
      </c>
      <c r="C58" s="150" t="s">
        <v>263</v>
      </c>
      <c r="D58" s="150" t="s">
        <v>278</v>
      </c>
      <c r="E58" s="150" t="s">
        <v>279</v>
      </c>
      <c r="F58" s="150" t="s">
        <v>279</v>
      </c>
      <c r="G58" s="151">
        <v>126759.1</v>
      </c>
      <c r="H58" s="151">
        <v>0</v>
      </c>
      <c r="I58" s="151">
        <v>0</v>
      </c>
      <c r="J58" s="151">
        <v>0</v>
      </c>
      <c r="K58" s="151">
        <v>465823</v>
      </c>
      <c r="L58" s="151">
        <v>1643</v>
      </c>
      <c r="M58" s="151">
        <v>0</v>
      </c>
      <c r="N58" s="151">
        <v>0</v>
      </c>
      <c r="O58" s="152">
        <v>0</v>
      </c>
      <c r="P58" s="152">
        <v>0</v>
      </c>
      <c r="Q58" s="151">
        <v>465823</v>
      </c>
      <c r="R58" s="151">
        <v>1643</v>
      </c>
      <c r="S58" s="153">
        <v>592582.1</v>
      </c>
      <c r="T58" s="154">
        <v>1643</v>
      </c>
    </row>
    <row r="59" spans="1:20" ht="40.799999999999997" hidden="1" x14ac:dyDescent="0.25">
      <c r="A59" s="150" t="s">
        <v>1021</v>
      </c>
      <c r="B59" s="150" t="s">
        <v>280</v>
      </c>
      <c r="C59" s="150" t="s">
        <v>234</v>
      </c>
      <c r="D59" s="150" t="s">
        <v>281</v>
      </c>
      <c r="E59" s="150" t="s">
        <v>282</v>
      </c>
      <c r="F59" s="150" t="s">
        <v>282</v>
      </c>
      <c r="G59" s="151">
        <v>1000160</v>
      </c>
      <c r="H59" s="151">
        <v>2121</v>
      </c>
      <c r="I59" s="151">
        <v>0</v>
      </c>
      <c r="J59" s="151">
        <v>0</v>
      </c>
      <c r="K59" s="151">
        <v>15578203.1</v>
      </c>
      <c r="L59" s="151">
        <v>45048.480000000003</v>
      </c>
      <c r="M59" s="151">
        <v>0</v>
      </c>
      <c r="N59" s="151">
        <v>0</v>
      </c>
      <c r="O59" s="152">
        <v>0</v>
      </c>
      <c r="P59" s="152">
        <v>0</v>
      </c>
      <c r="Q59" s="151">
        <v>15578203.1</v>
      </c>
      <c r="R59" s="151">
        <v>45048.480000000003</v>
      </c>
      <c r="S59" s="153">
        <v>16578363.1</v>
      </c>
      <c r="T59" s="154">
        <v>47169.919999999998</v>
      </c>
    </row>
    <row r="60" spans="1:20" ht="20.399999999999999" hidden="1" x14ac:dyDescent="0.25">
      <c r="A60" s="150" t="s">
        <v>1021</v>
      </c>
      <c r="B60" s="150" t="s">
        <v>280</v>
      </c>
      <c r="C60" s="150" t="s">
        <v>242</v>
      </c>
      <c r="D60" s="150" t="s">
        <v>242</v>
      </c>
      <c r="E60" s="150" t="s">
        <v>283</v>
      </c>
      <c r="F60" s="150" t="s">
        <v>283</v>
      </c>
      <c r="G60" s="151">
        <v>66150.929999999993</v>
      </c>
      <c r="H60" s="151">
        <v>0</v>
      </c>
      <c r="I60" s="151">
        <v>4185355.38</v>
      </c>
      <c r="J60" s="151">
        <v>0</v>
      </c>
      <c r="K60" s="151">
        <v>0</v>
      </c>
      <c r="L60" s="151">
        <v>0</v>
      </c>
      <c r="M60" s="151">
        <v>0</v>
      </c>
      <c r="N60" s="151">
        <v>0</v>
      </c>
      <c r="O60" s="152">
        <v>0</v>
      </c>
      <c r="P60" s="152">
        <v>0</v>
      </c>
      <c r="Q60" s="151">
        <v>4185355.38</v>
      </c>
      <c r="R60" s="151">
        <v>0</v>
      </c>
      <c r="S60" s="153">
        <v>4251506.3099999996</v>
      </c>
      <c r="T60" s="154">
        <v>0</v>
      </c>
    </row>
    <row r="61" spans="1:20" ht="20.399999999999999" hidden="1" x14ac:dyDescent="0.25">
      <c r="A61" s="150" t="s">
        <v>1021</v>
      </c>
      <c r="B61" s="150" t="s">
        <v>280</v>
      </c>
      <c r="C61" s="150" t="s">
        <v>253</v>
      </c>
      <c r="D61" s="150" t="s">
        <v>253</v>
      </c>
      <c r="E61" s="150" t="s">
        <v>284</v>
      </c>
      <c r="F61" s="150" t="s">
        <v>284</v>
      </c>
      <c r="G61" s="151">
        <v>0</v>
      </c>
      <c r="H61" s="151">
        <v>0</v>
      </c>
      <c r="I61" s="151">
        <v>0</v>
      </c>
      <c r="J61" s="151">
        <v>0</v>
      </c>
      <c r="K61" s="151">
        <v>0</v>
      </c>
      <c r="L61" s="151">
        <v>0</v>
      </c>
      <c r="M61" s="151">
        <v>0</v>
      </c>
      <c r="N61" s="151">
        <v>0</v>
      </c>
      <c r="O61" s="152">
        <v>11196734</v>
      </c>
      <c r="P61" s="152">
        <v>35416.671875</v>
      </c>
      <c r="Q61" s="151">
        <v>0</v>
      </c>
      <c r="R61" s="151">
        <v>0</v>
      </c>
      <c r="S61" s="153">
        <v>0</v>
      </c>
      <c r="T61" s="154">
        <v>0</v>
      </c>
    </row>
    <row r="62" spans="1:20" hidden="1" x14ac:dyDescent="0.25">
      <c r="A62" s="150" t="s">
        <v>1021</v>
      </c>
      <c r="B62" s="150" t="s">
        <v>280</v>
      </c>
      <c r="C62" s="150" t="s">
        <v>255</v>
      </c>
      <c r="D62" s="150" t="s">
        <v>255</v>
      </c>
      <c r="E62" s="150" t="s">
        <v>285</v>
      </c>
      <c r="F62" s="150" t="s">
        <v>285</v>
      </c>
      <c r="G62" s="151">
        <v>21682</v>
      </c>
      <c r="H62" s="151">
        <v>0</v>
      </c>
      <c r="I62" s="151">
        <v>9240627.0999999996</v>
      </c>
      <c r="J62" s="151">
        <v>0</v>
      </c>
      <c r="K62" s="151">
        <v>0</v>
      </c>
      <c r="L62" s="151">
        <v>0</v>
      </c>
      <c r="M62" s="151">
        <v>0</v>
      </c>
      <c r="N62" s="151">
        <v>0</v>
      </c>
      <c r="O62" s="152">
        <v>0</v>
      </c>
      <c r="P62" s="152">
        <v>0</v>
      </c>
      <c r="Q62" s="151">
        <v>9240627.0999999996</v>
      </c>
      <c r="R62" s="151">
        <v>0</v>
      </c>
      <c r="S62" s="153">
        <v>9262309.0999999996</v>
      </c>
      <c r="T62" s="154">
        <v>0</v>
      </c>
    </row>
    <row r="63" spans="1:20" ht="20.399999999999999" hidden="1" x14ac:dyDescent="0.25">
      <c r="A63" s="150" t="s">
        <v>1021</v>
      </c>
      <c r="B63" s="150" t="s">
        <v>280</v>
      </c>
      <c r="C63" s="150" t="s">
        <v>263</v>
      </c>
      <c r="D63" s="150" t="s">
        <v>278</v>
      </c>
      <c r="E63" s="150" t="s">
        <v>286</v>
      </c>
      <c r="F63" s="150" t="s">
        <v>286</v>
      </c>
      <c r="G63" s="151">
        <v>0</v>
      </c>
      <c r="H63" s="151">
        <v>0</v>
      </c>
      <c r="I63" s="151">
        <v>0</v>
      </c>
      <c r="J63" s="151">
        <v>0</v>
      </c>
      <c r="K63" s="151">
        <v>405749.4</v>
      </c>
      <c r="L63" s="151">
        <v>1253.28</v>
      </c>
      <c r="M63" s="151">
        <v>0</v>
      </c>
      <c r="N63" s="151">
        <v>0</v>
      </c>
      <c r="O63" s="152">
        <v>0</v>
      </c>
      <c r="P63" s="152">
        <v>0</v>
      </c>
      <c r="Q63" s="151">
        <v>405749.4</v>
      </c>
      <c r="R63" s="151">
        <v>1253.28</v>
      </c>
      <c r="S63" s="153">
        <v>405749.4</v>
      </c>
      <c r="T63" s="154">
        <v>1253.28</v>
      </c>
    </row>
    <row r="64" spans="1:20" ht="40.799999999999997" hidden="1" x14ac:dyDescent="0.25">
      <c r="A64" s="150" t="s">
        <v>1021</v>
      </c>
      <c r="B64" s="150" t="s">
        <v>287</v>
      </c>
      <c r="C64" s="150" t="s">
        <v>234</v>
      </c>
      <c r="D64" s="150" t="s">
        <v>288</v>
      </c>
      <c r="E64" s="150" t="s">
        <v>289</v>
      </c>
      <c r="F64" s="150" t="s">
        <v>289</v>
      </c>
      <c r="G64" s="151">
        <v>0</v>
      </c>
      <c r="H64" s="151">
        <v>0</v>
      </c>
      <c r="I64" s="151">
        <v>0</v>
      </c>
      <c r="J64" s="151">
        <v>0</v>
      </c>
      <c r="K64" s="151">
        <v>121864255</v>
      </c>
      <c r="L64" s="151">
        <v>241408</v>
      </c>
      <c r="M64" s="151">
        <v>0</v>
      </c>
      <c r="N64" s="151">
        <v>0</v>
      </c>
      <c r="O64" s="152">
        <v>0</v>
      </c>
      <c r="P64" s="152">
        <v>0</v>
      </c>
      <c r="Q64" s="151">
        <v>121864255</v>
      </c>
      <c r="R64" s="151">
        <v>241408</v>
      </c>
      <c r="S64" s="153">
        <v>121864255</v>
      </c>
      <c r="T64" s="154">
        <v>241408</v>
      </c>
    </row>
    <row r="65" spans="1:20" ht="40.799999999999997" hidden="1" x14ac:dyDescent="0.25">
      <c r="A65" s="150" t="s">
        <v>1021</v>
      </c>
      <c r="B65" s="150" t="s">
        <v>287</v>
      </c>
      <c r="C65" s="150" t="s">
        <v>234</v>
      </c>
      <c r="D65" s="150" t="s">
        <v>290</v>
      </c>
      <c r="E65" s="150" t="s">
        <v>291</v>
      </c>
      <c r="F65" s="150" t="s">
        <v>291</v>
      </c>
      <c r="G65" s="151">
        <v>30758558</v>
      </c>
      <c r="H65" s="151">
        <v>98535</v>
      </c>
      <c r="I65" s="151">
        <v>41602010</v>
      </c>
      <c r="J65" s="151">
        <v>121280</v>
      </c>
      <c r="K65" s="151">
        <v>106149086</v>
      </c>
      <c r="L65" s="151">
        <v>283809</v>
      </c>
      <c r="M65" s="151">
        <v>4083594</v>
      </c>
      <c r="N65" s="151">
        <v>7776</v>
      </c>
      <c r="O65" s="152">
        <v>0</v>
      </c>
      <c r="P65" s="152">
        <v>0</v>
      </c>
      <c r="Q65" s="151">
        <v>151834690</v>
      </c>
      <c r="R65" s="151">
        <v>412865</v>
      </c>
      <c r="S65" s="153">
        <v>182593248</v>
      </c>
      <c r="T65" s="154">
        <v>511400</v>
      </c>
    </row>
    <row r="66" spans="1:20" ht="20.399999999999999" hidden="1" x14ac:dyDescent="0.25">
      <c r="A66" s="150" t="s">
        <v>1021</v>
      </c>
      <c r="B66" s="150" t="s">
        <v>287</v>
      </c>
      <c r="C66" s="150" t="s">
        <v>242</v>
      </c>
      <c r="D66" s="150" t="s">
        <v>242</v>
      </c>
      <c r="E66" s="150" t="s">
        <v>292</v>
      </c>
      <c r="F66" s="150" t="s">
        <v>292</v>
      </c>
      <c r="G66" s="151">
        <v>15994136</v>
      </c>
      <c r="H66" s="151">
        <v>0</v>
      </c>
      <c r="I66" s="151">
        <v>78737963</v>
      </c>
      <c r="J66" s="151">
        <v>0</v>
      </c>
      <c r="K66" s="151">
        <v>88451</v>
      </c>
      <c r="L66" s="151">
        <v>0</v>
      </c>
      <c r="M66" s="151">
        <v>0</v>
      </c>
      <c r="N66" s="151">
        <v>0</v>
      </c>
      <c r="O66" s="152">
        <v>0</v>
      </c>
      <c r="P66" s="152">
        <v>0</v>
      </c>
      <c r="Q66" s="151">
        <v>78826414</v>
      </c>
      <c r="R66" s="151">
        <v>0</v>
      </c>
      <c r="S66" s="153">
        <v>94820550</v>
      </c>
      <c r="T66" s="154">
        <v>0</v>
      </c>
    </row>
    <row r="67" spans="1:20" ht="20.399999999999999" hidden="1" x14ac:dyDescent="0.25">
      <c r="A67" s="150" t="s">
        <v>1021</v>
      </c>
      <c r="B67" s="150" t="s">
        <v>287</v>
      </c>
      <c r="C67" s="150" t="s">
        <v>247</v>
      </c>
      <c r="D67" s="150" t="s">
        <v>293</v>
      </c>
      <c r="E67" s="150" t="s">
        <v>294</v>
      </c>
      <c r="F67" s="150" t="s">
        <v>294</v>
      </c>
      <c r="G67" s="151">
        <v>0</v>
      </c>
      <c r="H67" s="151">
        <v>0</v>
      </c>
      <c r="I67" s="151">
        <v>0</v>
      </c>
      <c r="J67" s="151">
        <v>0</v>
      </c>
      <c r="K67" s="151">
        <v>175067525</v>
      </c>
      <c r="L67" s="151">
        <v>283327</v>
      </c>
      <c r="M67" s="151">
        <v>106137320</v>
      </c>
      <c r="N67" s="151">
        <v>178166</v>
      </c>
      <c r="O67" s="152">
        <v>0</v>
      </c>
      <c r="P67" s="152">
        <v>0</v>
      </c>
      <c r="Q67" s="151">
        <v>281204845</v>
      </c>
      <c r="R67" s="151">
        <v>461493</v>
      </c>
      <c r="S67" s="153">
        <v>281204845</v>
      </c>
      <c r="T67" s="154">
        <v>461493</v>
      </c>
    </row>
    <row r="68" spans="1:20" ht="20.399999999999999" hidden="1" x14ac:dyDescent="0.25">
      <c r="A68" s="150" t="s">
        <v>1021</v>
      </c>
      <c r="B68" s="150" t="s">
        <v>287</v>
      </c>
      <c r="C68" s="150" t="s">
        <v>253</v>
      </c>
      <c r="D68" s="150" t="s">
        <v>253</v>
      </c>
      <c r="E68" s="150" t="s">
        <v>295</v>
      </c>
      <c r="F68" s="150" t="s">
        <v>295</v>
      </c>
      <c r="G68" s="151">
        <v>0</v>
      </c>
      <c r="H68" s="151">
        <v>0</v>
      </c>
      <c r="I68" s="151">
        <v>0</v>
      </c>
      <c r="J68" s="151">
        <v>0</v>
      </c>
      <c r="K68" s="151">
        <v>0</v>
      </c>
      <c r="L68" s="151">
        <v>0</v>
      </c>
      <c r="M68" s="151">
        <v>0</v>
      </c>
      <c r="N68" s="151">
        <v>0</v>
      </c>
      <c r="O68" s="152">
        <v>299485024</v>
      </c>
      <c r="P68" s="152">
        <v>530547</v>
      </c>
      <c r="Q68" s="151">
        <v>0</v>
      </c>
      <c r="R68" s="151">
        <v>0</v>
      </c>
      <c r="S68" s="153">
        <v>0</v>
      </c>
      <c r="T68" s="154">
        <v>0</v>
      </c>
    </row>
    <row r="69" spans="1:20" ht="20.399999999999999" hidden="1" x14ac:dyDescent="0.25">
      <c r="A69" s="150" t="s">
        <v>1021</v>
      </c>
      <c r="B69" s="150" t="s">
        <v>287</v>
      </c>
      <c r="C69" s="150" t="s">
        <v>255</v>
      </c>
      <c r="D69" s="150" t="s">
        <v>255</v>
      </c>
      <c r="E69" s="150" t="s">
        <v>296</v>
      </c>
      <c r="F69" s="150" t="s">
        <v>296</v>
      </c>
      <c r="G69" s="151">
        <v>6585604</v>
      </c>
      <c r="H69" s="151">
        <v>0</v>
      </c>
      <c r="I69" s="151">
        <v>263752998</v>
      </c>
      <c r="J69" s="151">
        <v>0</v>
      </c>
      <c r="K69" s="151">
        <v>0</v>
      </c>
      <c r="L69" s="151">
        <v>0</v>
      </c>
      <c r="M69" s="151">
        <v>0</v>
      </c>
      <c r="N69" s="151">
        <v>0</v>
      </c>
      <c r="O69" s="152">
        <v>0</v>
      </c>
      <c r="P69" s="152">
        <v>0</v>
      </c>
      <c r="Q69" s="151">
        <v>263752998</v>
      </c>
      <c r="R69" s="151">
        <v>0</v>
      </c>
      <c r="S69" s="153">
        <v>270338602</v>
      </c>
      <c r="T69" s="154">
        <v>0</v>
      </c>
    </row>
    <row r="70" spans="1:20" ht="20.399999999999999" hidden="1" x14ac:dyDescent="0.25">
      <c r="A70" s="150" t="s">
        <v>1021</v>
      </c>
      <c r="B70" s="150" t="s">
        <v>287</v>
      </c>
      <c r="C70" s="150" t="s">
        <v>260</v>
      </c>
      <c r="D70" s="150" t="s">
        <v>297</v>
      </c>
      <c r="E70" s="150" t="s">
        <v>298</v>
      </c>
      <c r="F70" s="150" t="s">
        <v>298</v>
      </c>
      <c r="G70" s="151">
        <v>31731</v>
      </c>
      <c r="H70" s="151">
        <v>87</v>
      </c>
      <c r="I70" s="151">
        <v>407376</v>
      </c>
      <c r="J70" s="151">
        <v>1109</v>
      </c>
      <c r="K70" s="151">
        <v>0</v>
      </c>
      <c r="L70" s="151">
        <v>0</v>
      </c>
      <c r="M70" s="151">
        <v>0</v>
      </c>
      <c r="N70" s="151">
        <v>0</v>
      </c>
      <c r="O70" s="152">
        <v>0</v>
      </c>
      <c r="P70" s="152">
        <v>0</v>
      </c>
      <c r="Q70" s="151">
        <v>407376</v>
      </c>
      <c r="R70" s="151">
        <v>1109</v>
      </c>
      <c r="S70" s="153">
        <v>439107</v>
      </c>
      <c r="T70" s="154">
        <v>1196</v>
      </c>
    </row>
    <row r="71" spans="1:20" ht="20.399999999999999" hidden="1" x14ac:dyDescent="0.25">
      <c r="A71" s="150" t="s">
        <v>1021</v>
      </c>
      <c r="B71" s="150" t="s">
        <v>287</v>
      </c>
      <c r="C71" s="150" t="s">
        <v>263</v>
      </c>
      <c r="D71" s="150" t="s">
        <v>278</v>
      </c>
      <c r="E71" s="150" t="s">
        <v>299</v>
      </c>
      <c r="F71" s="150" t="s">
        <v>299</v>
      </c>
      <c r="G71" s="151">
        <v>0</v>
      </c>
      <c r="H71" s="151">
        <v>0</v>
      </c>
      <c r="I71" s="151">
        <v>0</v>
      </c>
      <c r="J71" s="151">
        <v>0</v>
      </c>
      <c r="K71" s="151">
        <v>3449208</v>
      </c>
      <c r="L71" s="151">
        <v>9569</v>
      </c>
      <c r="M71" s="151">
        <v>0</v>
      </c>
      <c r="N71" s="151">
        <v>0</v>
      </c>
      <c r="O71" s="152">
        <v>0</v>
      </c>
      <c r="P71" s="152">
        <v>0</v>
      </c>
      <c r="Q71" s="151">
        <v>3449208</v>
      </c>
      <c r="R71" s="151">
        <v>9569</v>
      </c>
      <c r="S71" s="153">
        <v>3449208</v>
      </c>
      <c r="T71" s="154">
        <v>9569</v>
      </c>
    </row>
    <row r="72" spans="1:20" ht="30.6" hidden="1" x14ac:dyDescent="0.25">
      <c r="A72" s="150" t="s">
        <v>1021</v>
      </c>
      <c r="B72" s="150" t="s">
        <v>287</v>
      </c>
      <c r="C72" s="150" t="s">
        <v>268</v>
      </c>
      <c r="D72" s="150" t="s">
        <v>300</v>
      </c>
      <c r="E72" s="150" t="s">
        <v>301</v>
      </c>
      <c r="F72" s="150" t="s">
        <v>301</v>
      </c>
      <c r="G72" s="151">
        <v>331566</v>
      </c>
      <c r="H72" s="151">
        <v>0</v>
      </c>
      <c r="I72" s="151">
        <v>1877549</v>
      </c>
      <c r="J72" s="151">
        <v>0</v>
      </c>
      <c r="K72" s="151">
        <v>0</v>
      </c>
      <c r="L72" s="151">
        <v>0</v>
      </c>
      <c r="M72" s="151">
        <v>0</v>
      </c>
      <c r="N72" s="151">
        <v>0</v>
      </c>
      <c r="O72" s="152">
        <v>0</v>
      </c>
      <c r="P72" s="152">
        <v>0</v>
      </c>
      <c r="Q72" s="151">
        <v>1877549</v>
      </c>
      <c r="R72" s="151">
        <v>0</v>
      </c>
      <c r="S72" s="153">
        <v>2209115</v>
      </c>
      <c r="T72" s="154">
        <v>0</v>
      </c>
    </row>
    <row r="73" spans="1:20" ht="20.399999999999999" hidden="1" x14ac:dyDescent="0.25">
      <c r="A73" s="150" t="s">
        <v>1021</v>
      </c>
      <c r="B73" s="150" t="s">
        <v>302</v>
      </c>
      <c r="C73" s="150" t="s">
        <v>232</v>
      </c>
      <c r="D73" s="150" t="s">
        <v>303</v>
      </c>
      <c r="E73" s="150" t="s">
        <v>304</v>
      </c>
      <c r="F73" s="150" t="s">
        <v>304</v>
      </c>
      <c r="G73" s="151">
        <v>0</v>
      </c>
      <c r="H73" s="151">
        <v>0</v>
      </c>
      <c r="I73" s="151">
        <v>0</v>
      </c>
      <c r="J73" s="151">
        <v>0</v>
      </c>
      <c r="K73" s="151">
        <v>0</v>
      </c>
      <c r="L73" s="151">
        <v>0</v>
      </c>
      <c r="M73" s="151">
        <v>43029560</v>
      </c>
      <c r="N73" s="151">
        <v>100586.921875</v>
      </c>
      <c r="O73" s="152">
        <v>0</v>
      </c>
      <c r="P73" s="152">
        <v>0</v>
      </c>
      <c r="Q73" s="151">
        <v>43029561.789999999</v>
      </c>
      <c r="R73" s="151">
        <v>100586.92</v>
      </c>
      <c r="S73" s="153">
        <v>43029561.789999999</v>
      </c>
      <c r="T73" s="154">
        <v>100586.92</v>
      </c>
    </row>
    <row r="74" spans="1:20" ht="40.799999999999997" hidden="1" x14ac:dyDescent="0.25">
      <c r="A74" s="150" t="s">
        <v>1021</v>
      </c>
      <c r="B74" s="150" t="s">
        <v>302</v>
      </c>
      <c r="C74" s="150" t="s">
        <v>234</v>
      </c>
      <c r="D74" s="150" t="s">
        <v>281</v>
      </c>
      <c r="E74" s="150" t="s">
        <v>305</v>
      </c>
      <c r="F74" s="150" t="s">
        <v>305</v>
      </c>
      <c r="G74" s="151">
        <v>70949050.519999996</v>
      </c>
      <c r="H74" s="151">
        <v>223306</v>
      </c>
      <c r="I74" s="151">
        <v>29101030.510000002</v>
      </c>
      <c r="J74" s="151">
        <v>77246.289999999994</v>
      </c>
      <c r="K74" s="151">
        <v>421437015.80000001</v>
      </c>
      <c r="L74" s="151">
        <v>1127584.3999999999</v>
      </c>
      <c r="M74" s="151">
        <v>6029967.5</v>
      </c>
      <c r="N74" s="151">
        <v>11674.009765625</v>
      </c>
      <c r="O74" s="152">
        <v>0</v>
      </c>
      <c r="P74" s="152">
        <v>0</v>
      </c>
      <c r="Q74" s="151">
        <v>456568013.88999999</v>
      </c>
      <c r="R74" s="151">
        <v>1216504.7</v>
      </c>
      <c r="S74" s="153">
        <v>527517064.41000003</v>
      </c>
      <c r="T74" s="154">
        <v>1439810.73</v>
      </c>
    </row>
    <row r="75" spans="1:20" ht="20.399999999999999" hidden="1" x14ac:dyDescent="0.25">
      <c r="A75" s="150" t="s">
        <v>1021</v>
      </c>
      <c r="B75" s="150" t="s">
        <v>302</v>
      </c>
      <c r="C75" s="150" t="s">
        <v>242</v>
      </c>
      <c r="D75" s="150" t="s">
        <v>242</v>
      </c>
      <c r="E75" s="150" t="s">
        <v>306</v>
      </c>
      <c r="F75" s="150" t="s">
        <v>306</v>
      </c>
      <c r="G75" s="151">
        <v>14270845.27</v>
      </c>
      <c r="H75" s="151">
        <v>0</v>
      </c>
      <c r="I75" s="151">
        <v>72422683.329999998</v>
      </c>
      <c r="J75" s="151">
        <v>0</v>
      </c>
      <c r="K75" s="151">
        <v>533805.34</v>
      </c>
      <c r="L75" s="151">
        <v>0</v>
      </c>
      <c r="M75" s="151">
        <v>0</v>
      </c>
      <c r="N75" s="151">
        <v>0</v>
      </c>
      <c r="O75" s="152">
        <v>0</v>
      </c>
      <c r="P75" s="152">
        <v>0</v>
      </c>
      <c r="Q75" s="151">
        <v>72956488.670000002</v>
      </c>
      <c r="R75" s="151">
        <v>0</v>
      </c>
      <c r="S75" s="153">
        <v>87227333.939999998</v>
      </c>
      <c r="T75" s="154">
        <v>0</v>
      </c>
    </row>
    <row r="76" spans="1:20" ht="20.399999999999999" hidden="1" x14ac:dyDescent="0.25">
      <c r="A76" s="150" t="s">
        <v>1021</v>
      </c>
      <c r="B76" s="150" t="s">
        <v>302</v>
      </c>
      <c r="C76" s="150" t="s">
        <v>253</v>
      </c>
      <c r="D76" s="150" t="s">
        <v>253</v>
      </c>
      <c r="E76" s="150" t="s">
        <v>307</v>
      </c>
      <c r="F76" s="150" t="s">
        <v>307</v>
      </c>
      <c r="G76" s="151">
        <v>0</v>
      </c>
      <c r="H76" s="151">
        <v>0</v>
      </c>
      <c r="I76" s="151">
        <v>0</v>
      </c>
      <c r="J76" s="151">
        <v>0</v>
      </c>
      <c r="K76" s="151">
        <v>0</v>
      </c>
      <c r="L76" s="151">
        <v>0</v>
      </c>
      <c r="M76" s="151">
        <v>0</v>
      </c>
      <c r="N76" s="151">
        <v>0</v>
      </c>
      <c r="O76" s="152">
        <v>208309024</v>
      </c>
      <c r="P76" s="152">
        <v>424940</v>
      </c>
      <c r="Q76" s="151">
        <v>0</v>
      </c>
      <c r="R76" s="151">
        <v>0</v>
      </c>
      <c r="S76" s="153">
        <v>0</v>
      </c>
      <c r="T76" s="154">
        <v>0</v>
      </c>
    </row>
    <row r="77" spans="1:20" ht="20.399999999999999" hidden="1" x14ac:dyDescent="0.25">
      <c r="A77" s="150" t="s">
        <v>1021</v>
      </c>
      <c r="B77" s="150" t="s">
        <v>302</v>
      </c>
      <c r="C77" s="150" t="s">
        <v>255</v>
      </c>
      <c r="D77" s="150" t="s">
        <v>255</v>
      </c>
      <c r="E77" s="150" t="s">
        <v>308</v>
      </c>
      <c r="F77" s="150" t="s">
        <v>308</v>
      </c>
      <c r="G77" s="151">
        <v>7786314.8399999999</v>
      </c>
      <c r="H77" s="151">
        <v>0</v>
      </c>
      <c r="I77" s="151">
        <v>307987822.79000002</v>
      </c>
      <c r="J77" s="151">
        <v>0</v>
      </c>
      <c r="K77" s="151">
        <v>0</v>
      </c>
      <c r="L77" s="151">
        <v>0</v>
      </c>
      <c r="M77" s="151">
        <v>0</v>
      </c>
      <c r="N77" s="151">
        <v>0</v>
      </c>
      <c r="O77" s="152">
        <v>0</v>
      </c>
      <c r="P77" s="152">
        <v>0</v>
      </c>
      <c r="Q77" s="151">
        <v>307987822.79000002</v>
      </c>
      <c r="R77" s="151">
        <v>0</v>
      </c>
      <c r="S77" s="153">
        <v>315774137.63</v>
      </c>
      <c r="T77" s="154">
        <v>0</v>
      </c>
    </row>
    <row r="78" spans="1:20" ht="20.399999999999999" hidden="1" x14ac:dyDescent="0.25">
      <c r="A78" s="150" t="s">
        <v>1021</v>
      </c>
      <c r="B78" s="150" t="s">
        <v>302</v>
      </c>
      <c r="C78" s="150" t="s">
        <v>260</v>
      </c>
      <c r="D78" s="150" t="s">
        <v>297</v>
      </c>
      <c r="E78" s="150" t="s">
        <v>309</v>
      </c>
      <c r="F78" s="150" t="s">
        <v>309</v>
      </c>
      <c r="G78" s="151">
        <v>5959.86</v>
      </c>
      <c r="H78" s="151">
        <v>0</v>
      </c>
      <c r="I78" s="151">
        <v>181778.87</v>
      </c>
      <c r="J78" s="151">
        <v>554.29</v>
      </c>
      <c r="K78" s="151">
        <v>0</v>
      </c>
      <c r="L78" s="151">
        <v>0</v>
      </c>
      <c r="M78" s="151">
        <v>0</v>
      </c>
      <c r="N78" s="151">
        <v>0</v>
      </c>
      <c r="O78" s="152">
        <v>0</v>
      </c>
      <c r="P78" s="152">
        <v>0</v>
      </c>
      <c r="Q78" s="151">
        <v>181778.87</v>
      </c>
      <c r="R78" s="151">
        <v>554.29</v>
      </c>
      <c r="S78" s="153">
        <v>187738.73</v>
      </c>
      <c r="T78" s="154">
        <v>554.29</v>
      </c>
    </row>
    <row r="79" spans="1:20" ht="20.399999999999999" hidden="1" x14ac:dyDescent="0.25">
      <c r="A79" s="150" t="s">
        <v>1021</v>
      </c>
      <c r="B79" s="150" t="s">
        <v>302</v>
      </c>
      <c r="C79" s="150" t="s">
        <v>263</v>
      </c>
      <c r="D79" s="150" t="s">
        <v>278</v>
      </c>
      <c r="E79" s="150" t="s">
        <v>310</v>
      </c>
      <c r="F79" s="150" t="s">
        <v>310</v>
      </c>
      <c r="G79" s="151">
        <v>0</v>
      </c>
      <c r="H79" s="151">
        <v>0</v>
      </c>
      <c r="I79" s="151">
        <v>0</v>
      </c>
      <c r="J79" s="151">
        <v>0</v>
      </c>
      <c r="K79" s="151">
        <v>6961906.8399999999</v>
      </c>
      <c r="L79" s="151">
        <v>21543.26</v>
      </c>
      <c r="M79" s="151">
        <v>0</v>
      </c>
      <c r="N79" s="151">
        <v>0</v>
      </c>
      <c r="O79" s="152">
        <v>0</v>
      </c>
      <c r="P79" s="152">
        <v>0</v>
      </c>
      <c r="Q79" s="151">
        <v>6961906.8399999999</v>
      </c>
      <c r="R79" s="151">
        <v>21543.26</v>
      </c>
      <c r="S79" s="153">
        <v>6961906.8399999999</v>
      </c>
      <c r="T79" s="154">
        <v>21543.26</v>
      </c>
    </row>
    <row r="80" spans="1:20" ht="30.6" hidden="1" x14ac:dyDescent="0.25">
      <c r="A80" s="150" t="s">
        <v>1021</v>
      </c>
      <c r="B80" s="150" t="s">
        <v>302</v>
      </c>
      <c r="C80" s="150" t="s">
        <v>268</v>
      </c>
      <c r="D80" s="150" t="s">
        <v>300</v>
      </c>
      <c r="E80" s="150" t="s">
        <v>311</v>
      </c>
      <c r="F80" s="150" t="s">
        <v>311</v>
      </c>
      <c r="G80" s="151">
        <v>0</v>
      </c>
      <c r="H80" s="151">
        <v>0</v>
      </c>
      <c r="I80" s="151">
        <v>1510015.92</v>
      </c>
      <c r="J80" s="151">
        <v>0</v>
      </c>
      <c r="K80" s="151">
        <v>0</v>
      </c>
      <c r="L80" s="151">
        <v>0</v>
      </c>
      <c r="M80" s="151">
        <v>0</v>
      </c>
      <c r="N80" s="151">
        <v>0</v>
      </c>
      <c r="O80" s="152">
        <v>0</v>
      </c>
      <c r="P80" s="152">
        <v>0</v>
      </c>
      <c r="Q80" s="151">
        <v>1510015.92</v>
      </c>
      <c r="R80" s="151">
        <v>0</v>
      </c>
      <c r="S80" s="153">
        <v>1510015.92</v>
      </c>
      <c r="T80" s="154">
        <v>0</v>
      </c>
    </row>
    <row r="81" spans="1:20" ht="40.799999999999997" hidden="1" x14ac:dyDescent="0.25">
      <c r="A81" s="150" t="s">
        <v>1021</v>
      </c>
      <c r="B81" s="150" t="s">
        <v>312</v>
      </c>
      <c r="C81" s="150" t="s">
        <v>234</v>
      </c>
      <c r="D81" s="150" t="s">
        <v>281</v>
      </c>
      <c r="E81" s="150" t="s">
        <v>313</v>
      </c>
      <c r="F81" s="150" t="s">
        <v>313</v>
      </c>
      <c r="G81" s="151">
        <v>96733417</v>
      </c>
      <c r="H81" s="151">
        <v>299098</v>
      </c>
      <c r="I81" s="151">
        <v>122091054</v>
      </c>
      <c r="J81" s="151">
        <v>334922</v>
      </c>
      <c r="K81" s="151">
        <v>568808477</v>
      </c>
      <c r="L81" s="151">
        <v>1549197</v>
      </c>
      <c r="M81" s="151">
        <v>0</v>
      </c>
      <c r="N81" s="151">
        <v>0</v>
      </c>
      <c r="O81" s="152">
        <v>0</v>
      </c>
      <c r="P81" s="152">
        <v>0</v>
      </c>
      <c r="Q81" s="151">
        <v>690899531</v>
      </c>
      <c r="R81" s="151">
        <v>1884119</v>
      </c>
      <c r="S81" s="153">
        <v>787632948</v>
      </c>
      <c r="T81" s="154">
        <v>2183217</v>
      </c>
    </row>
    <row r="82" spans="1:20" ht="20.399999999999999" hidden="1" x14ac:dyDescent="0.25">
      <c r="A82" s="150" t="s">
        <v>1021</v>
      </c>
      <c r="B82" s="150" t="s">
        <v>312</v>
      </c>
      <c r="C82" s="150" t="s">
        <v>242</v>
      </c>
      <c r="D82" s="150" t="s">
        <v>242</v>
      </c>
      <c r="E82" s="150" t="s">
        <v>314</v>
      </c>
      <c r="F82" s="150" t="s">
        <v>314</v>
      </c>
      <c r="G82" s="151">
        <v>21303728</v>
      </c>
      <c r="H82" s="151">
        <v>0</v>
      </c>
      <c r="I82" s="151">
        <v>131855332</v>
      </c>
      <c r="J82" s="151">
        <v>0</v>
      </c>
      <c r="K82" s="151">
        <v>163513</v>
      </c>
      <c r="L82" s="151">
        <v>0</v>
      </c>
      <c r="M82" s="151">
        <v>0</v>
      </c>
      <c r="N82" s="151">
        <v>0</v>
      </c>
      <c r="O82" s="152">
        <v>0</v>
      </c>
      <c r="P82" s="152">
        <v>0</v>
      </c>
      <c r="Q82" s="151">
        <v>132018845</v>
      </c>
      <c r="R82" s="151">
        <v>0</v>
      </c>
      <c r="S82" s="153">
        <v>153322573</v>
      </c>
      <c r="T82" s="154">
        <v>0</v>
      </c>
    </row>
    <row r="83" spans="1:20" ht="20.399999999999999" hidden="1" x14ac:dyDescent="0.25">
      <c r="A83" s="150" t="s">
        <v>1021</v>
      </c>
      <c r="B83" s="150" t="s">
        <v>312</v>
      </c>
      <c r="C83" s="150" t="s">
        <v>253</v>
      </c>
      <c r="D83" s="150" t="s">
        <v>253</v>
      </c>
      <c r="E83" s="150" t="s">
        <v>315</v>
      </c>
      <c r="F83" s="150" t="s">
        <v>315</v>
      </c>
      <c r="G83" s="151">
        <v>0</v>
      </c>
      <c r="H83" s="151">
        <v>0</v>
      </c>
      <c r="I83" s="151">
        <v>0</v>
      </c>
      <c r="J83" s="151">
        <v>0</v>
      </c>
      <c r="K83" s="151">
        <v>0</v>
      </c>
      <c r="L83" s="151">
        <v>0</v>
      </c>
      <c r="M83" s="151">
        <v>0</v>
      </c>
      <c r="N83" s="151">
        <v>0</v>
      </c>
      <c r="O83" s="152">
        <v>188143328</v>
      </c>
      <c r="P83" s="152">
        <v>482407</v>
      </c>
      <c r="Q83" s="151">
        <v>0</v>
      </c>
      <c r="R83" s="151">
        <v>0</v>
      </c>
      <c r="S83" s="153">
        <v>0</v>
      </c>
      <c r="T83" s="154">
        <v>0</v>
      </c>
    </row>
    <row r="84" spans="1:20" ht="20.399999999999999" hidden="1" x14ac:dyDescent="0.25">
      <c r="A84" s="150" t="s">
        <v>1021</v>
      </c>
      <c r="B84" s="150" t="s">
        <v>312</v>
      </c>
      <c r="C84" s="150" t="s">
        <v>255</v>
      </c>
      <c r="D84" s="150" t="s">
        <v>255</v>
      </c>
      <c r="E84" s="150" t="s">
        <v>316</v>
      </c>
      <c r="F84" s="150" t="s">
        <v>316</v>
      </c>
      <c r="G84" s="151">
        <v>6287703</v>
      </c>
      <c r="H84" s="151">
        <v>0</v>
      </c>
      <c r="I84" s="151">
        <v>548998927</v>
      </c>
      <c r="J84" s="151">
        <v>0</v>
      </c>
      <c r="K84" s="151">
        <v>0</v>
      </c>
      <c r="L84" s="151">
        <v>0</v>
      </c>
      <c r="M84" s="151">
        <v>0</v>
      </c>
      <c r="N84" s="151">
        <v>0</v>
      </c>
      <c r="O84" s="152">
        <v>0</v>
      </c>
      <c r="P84" s="152">
        <v>0</v>
      </c>
      <c r="Q84" s="151">
        <v>548998927</v>
      </c>
      <c r="R84" s="151">
        <v>0</v>
      </c>
      <c r="S84" s="153">
        <v>555286630</v>
      </c>
      <c r="T84" s="154">
        <v>0</v>
      </c>
    </row>
    <row r="85" spans="1:20" ht="20.399999999999999" hidden="1" x14ac:dyDescent="0.25">
      <c r="A85" s="150" t="s">
        <v>1021</v>
      </c>
      <c r="B85" s="150" t="s">
        <v>312</v>
      </c>
      <c r="C85" s="150" t="s">
        <v>263</v>
      </c>
      <c r="D85" s="150" t="s">
        <v>278</v>
      </c>
      <c r="E85" s="150" t="s">
        <v>317</v>
      </c>
      <c r="F85" s="150" t="s">
        <v>317</v>
      </c>
      <c r="G85" s="151">
        <v>0</v>
      </c>
      <c r="H85" s="151">
        <v>0</v>
      </c>
      <c r="I85" s="151">
        <v>47125</v>
      </c>
      <c r="J85" s="151">
        <v>131</v>
      </c>
      <c r="K85" s="151">
        <v>5362712</v>
      </c>
      <c r="L85" s="151">
        <v>15328</v>
      </c>
      <c r="M85" s="151">
        <v>0</v>
      </c>
      <c r="N85" s="151">
        <v>0</v>
      </c>
      <c r="O85" s="152">
        <v>0</v>
      </c>
      <c r="P85" s="152">
        <v>0</v>
      </c>
      <c r="Q85" s="151">
        <v>5409837</v>
      </c>
      <c r="R85" s="151">
        <v>15459</v>
      </c>
      <c r="S85" s="153">
        <v>5409837</v>
      </c>
      <c r="T85" s="154">
        <v>15459</v>
      </c>
    </row>
    <row r="86" spans="1:20" ht="30.6" hidden="1" x14ac:dyDescent="0.25">
      <c r="A86" s="150" t="s">
        <v>1021</v>
      </c>
      <c r="B86" s="150" t="s">
        <v>312</v>
      </c>
      <c r="C86" s="150" t="s">
        <v>268</v>
      </c>
      <c r="D86" s="150" t="s">
        <v>300</v>
      </c>
      <c r="E86" s="150" t="s">
        <v>318</v>
      </c>
      <c r="F86" s="150" t="s">
        <v>318</v>
      </c>
      <c r="G86" s="151">
        <v>0</v>
      </c>
      <c r="H86" s="151">
        <v>0</v>
      </c>
      <c r="I86" s="151">
        <v>3140725</v>
      </c>
      <c r="J86" s="151">
        <v>0</v>
      </c>
      <c r="K86" s="151">
        <v>0</v>
      </c>
      <c r="L86" s="151">
        <v>0</v>
      </c>
      <c r="M86" s="151">
        <v>0</v>
      </c>
      <c r="N86" s="151">
        <v>0</v>
      </c>
      <c r="O86" s="152">
        <v>0</v>
      </c>
      <c r="P86" s="152">
        <v>0</v>
      </c>
      <c r="Q86" s="151">
        <v>3140725</v>
      </c>
      <c r="R86" s="151">
        <v>0</v>
      </c>
      <c r="S86" s="153">
        <v>3140725</v>
      </c>
      <c r="T86" s="154">
        <v>0</v>
      </c>
    </row>
    <row r="87" spans="1:20" ht="20.399999999999999" hidden="1" x14ac:dyDescent="0.25">
      <c r="A87" s="150" t="s">
        <v>1021</v>
      </c>
      <c r="B87" s="150" t="s">
        <v>319</v>
      </c>
      <c r="C87" s="150" t="s">
        <v>232</v>
      </c>
      <c r="D87" s="150" t="s">
        <v>303</v>
      </c>
      <c r="E87" s="150" t="s">
        <v>320</v>
      </c>
      <c r="F87" s="150" t="s">
        <v>320</v>
      </c>
      <c r="G87" s="151">
        <v>0</v>
      </c>
      <c r="H87" s="151">
        <v>0</v>
      </c>
      <c r="I87" s="151">
        <v>0</v>
      </c>
      <c r="J87" s="151">
        <v>0</v>
      </c>
      <c r="K87" s="151">
        <v>5321960</v>
      </c>
      <c r="L87" s="151">
        <v>14339.56</v>
      </c>
      <c r="M87" s="151">
        <v>0</v>
      </c>
      <c r="N87" s="151">
        <v>0</v>
      </c>
      <c r="O87" s="152">
        <v>0</v>
      </c>
      <c r="P87" s="152">
        <v>0</v>
      </c>
      <c r="Q87" s="151">
        <v>5321960</v>
      </c>
      <c r="R87" s="151">
        <v>14339.56</v>
      </c>
      <c r="S87" s="153">
        <v>5321960</v>
      </c>
      <c r="T87" s="154">
        <v>14339.56</v>
      </c>
    </row>
    <row r="88" spans="1:20" ht="40.799999999999997" hidden="1" x14ac:dyDescent="0.25">
      <c r="A88" s="150" t="s">
        <v>1021</v>
      </c>
      <c r="B88" s="150" t="s">
        <v>319</v>
      </c>
      <c r="C88" s="150" t="s">
        <v>234</v>
      </c>
      <c r="D88" s="150" t="s">
        <v>281</v>
      </c>
      <c r="E88" s="150" t="s">
        <v>321</v>
      </c>
      <c r="F88" s="150" t="s">
        <v>321</v>
      </c>
      <c r="G88" s="151">
        <v>8198175.2400000002</v>
      </c>
      <c r="H88" s="151">
        <v>31042</v>
      </c>
      <c r="I88" s="151">
        <v>16495603.33</v>
      </c>
      <c r="J88" s="151">
        <v>48553.38</v>
      </c>
      <c r="K88" s="151">
        <v>144936988.38999999</v>
      </c>
      <c r="L88" s="151">
        <v>447888.45</v>
      </c>
      <c r="M88" s="151">
        <v>0</v>
      </c>
      <c r="N88" s="151">
        <v>0</v>
      </c>
      <c r="O88" s="152">
        <v>0</v>
      </c>
      <c r="P88" s="152">
        <v>0</v>
      </c>
      <c r="Q88" s="151">
        <v>161432591.72</v>
      </c>
      <c r="R88" s="151">
        <v>496441.83</v>
      </c>
      <c r="S88" s="153">
        <v>169630766.96000001</v>
      </c>
      <c r="T88" s="154">
        <v>527483.82999999996</v>
      </c>
    </row>
    <row r="89" spans="1:20" ht="20.399999999999999" hidden="1" x14ac:dyDescent="0.25">
      <c r="A89" s="150" t="s">
        <v>1021</v>
      </c>
      <c r="B89" s="150" t="s">
        <v>319</v>
      </c>
      <c r="C89" s="150" t="s">
        <v>242</v>
      </c>
      <c r="D89" s="150" t="s">
        <v>242</v>
      </c>
      <c r="E89" s="150" t="s">
        <v>322</v>
      </c>
      <c r="F89" s="150" t="s">
        <v>322</v>
      </c>
      <c r="G89" s="151">
        <v>9768968.4800000004</v>
      </c>
      <c r="H89" s="151">
        <v>0</v>
      </c>
      <c r="I89" s="151">
        <v>53450153.189999998</v>
      </c>
      <c r="J89" s="151">
        <v>0</v>
      </c>
      <c r="K89" s="151">
        <v>0</v>
      </c>
      <c r="L89" s="151">
        <v>0</v>
      </c>
      <c r="M89" s="151">
        <v>0</v>
      </c>
      <c r="N89" s="151">
        <v>0</v>
      </c>
      <c r="O89" s="152">
        <v>0</v>
      </c>
      <c r="P89" s="152">
        <v>0</v>
      </c>
      <c r="Q89" s="151">
        <v>53450153.189999998</v>
      </c>
      <c r="R89" s="151">
        <v>0</v>
      </c>
      <c r="S89" s="153">
        <v>63219121.670000002</v>
      </c>
      <c r="T89" s="154">
        <v>0</v>
      </c>
    </row>
    <row r="90" spans="1:20" ht="20.399999999999999" hidden="1" x14ac:dyDescent="0.25">
      <c r="A90" s="150" t="s">
        <v>1021</v>
      </c>
      <c r="B90" s="150" t="s">
        <v>319</v>
      </c>
      <c r="C90" s="150" t="s">
        <v>253</v>
      </c>
      <c r="D90" s="150" t="s">
        <v>253</v>
      </c>
      <c r="E90" s="150" t="s">
        <v>323</v>
      </c>
      <c r="F90" s="150" t="s">
        <v>323</v>
      </c>
      <c r="G90" s="151">
        <v>0</v>
      </c>
      <c r="H90" s="151">
        <v>0</v>
      </c>
      <c r="I90" s="151">
        <v>0</v>
      </c>
      <c r="J90" s="151">
        <v>0</v>
      </c>
      <c r="K90" s="151">
        <v>0</v>
      </c>
      <c r="L90" s="151">
        <v>0</v>
      </c>
      <c r="M90" s="151">
        <v>0</v>
      </c>
      <c r="N90" s="151">
        <v>0</v>
      </c>
      <c r="O90" s="152">
        <v>69967992</v>
      </c>
      <c r="P90" s="152">
        <v>229622.34375</v>
      </c>
      <c r="Q90" s="151">
        <v>0</v>
      </c>
      <c r="R90" s="151">
        <v>0</v>
      </c>
      <c r="S90" s="153">
        <v>0</v>
      </c>
      <c r="T90" s="154">
        <v>0</v>
      </c>
    </row>
    <row r="91" spans="1:20" ht="20.399999999999999" hidden="1" x14ac:dyDescent="0.25">
      <c r="A91" s="150" t="s">
        <v>1021</v>
      </c>
      <c r="B91" s="150" t="s">
        <v>319</v>
      </c>
      <c r="C91" s="150" t="s">
        <v>255</v>
      </c>
      <c r="D91" s="150" t="s">
        <v>255</v>
      </c>
      <c r="E91" s="150" t="s">
        <v>324</v>
      </c>
      <c r="F91" s="150" t="s">
        <v>324</v>
      </c>
      <c r="G91" s="151">
        <v>4306687.5</v>
      </c>
      <c r="H91" s="151">
        <v>0</v>
      </c>
      <c r="I91" s="151">
        <v>215893532.16</v>
      </c>
      <c r="J91" s="151">
        <v>0</v>
      </c>
      <c r="K91" s="151">
        <v>0</v>
      </c>
      <c r="L91" s="151">
        <v>0</v>
      </c>
      <c r="M91" s="151">
        <v>0</v>
      </c>
      <c r="N91" s="151">
        <v>0</v>
      </c>
      <c r="O91" s="152">
        <v>0</v>
      </c>
      <c r="P91" s="152">
        <v>0</v>
      </c>
      <c r="Q91" s="151">
        <v>215893532.16</v>
      </c>
      <c r="R91" s="151">
        <v>0</v>
      </c>
      <c r="S91" s="153">
        <v>220200219.66</v>
      </c>
      <c r="T91" s="154">
        <v>0</v>
      </c>
    </row>
    <row r="92" spans="1:20" ht="20.399999999999999" hidden="1" x14ac:dyDescent="0.25">
      <c r="A92" s="150" t="s">
        <v>1021</v>
      </c>
      <c r="B92" s="150" t="s">
        <v>319</v>
      </c>
      <c r="C92" s="150" t="s">
        <v>260</v>
      </c>
      <c r="D92" s="150" t="s">
        <v>297</v>
      </c>
      <c r="E92" s="150" t="s">
        <v>325</v>
      </c>
      <c r="F92" s="150" t="s">
        <v>325</v>
      </c>
      <c r="G92" s="151">
        <v>395.44</v>
      </c>
      <c r="H92" s="151">
        <v>1</v>
      </c>
      <c r="I92" s="151">
        <v>525519.34</v>
      </c>
      <c r="J92" s="151">
        <v>1721.61</v>
      </c>
      <c r="K92" s="151">
        <v>0</v>
      </c>
      <c r="L92" s="151">
        <v>0</v>
      </c>
      <c r="M92" s="151">
        <v>0</v>
      </c>
      <c r="N92" s="151">
        <v>0</v>
      </c>
      <c r="O92" s="152">
        <v>0</v>
      </c>
      <c r="P92" s="152">
        <v>0</v>
      </c>
      <c r="Q92" s="151">
        <v>525519.34</v>
      </c>
      <c r="R92" s="151">
        <v>1721.61</v>
      </c>
      <c r="S92" s="153">
        <v>525914.78</v>
      </c>
      <c r="T92" s="154">
        <v>1722.91</v>
      </c>
    </row>
    <row r="93" spans="1:20" ht="20.399999999999999" hidden="1" x14ac:dyDescent="0.25">
      <c r="A93" s="150" t="s">
        <v>1021</v>
      </c>
      <c r="B93" s="150" t="s">
        <v>319</v>
      </c>
      <c r="C93" s="150" t="s">
        <v>263</v>
      </c>
      <c r="D93" s="150" t="s">
        <v>278</v>
      </c>
      <c r="E93" s="150" t="s">
        <v>326</v>
      </c>
      <c r="F93" s="150" t="s">
        <v>326</v>
      </c>
      <c r="G93" s="151">
        <v>0</v>
      </c>
      <c r="H93" s="151">
        <v>0</v>
      </c>
      <c r="I93" s="151">
        <v>79299.53</v>
      </c>
      <c r="J93" s="151">
        <v>261.47000000000003</v>
      </c>
      <c r="K93" s="151">
        <v>1346544.79</v>
      </c>
      <c r="L93" s="151">
        <v>4087.02</v>
      </c>
      <c r="M93" s="151">
        <v>0</v>
      </c>
      <c r="N93" s="151">
        <v>0</v>
      </c>
      <c r="O93" s="152">
        <v>0</v>
      </c>
      <c r="P93" s="152">
        <v>0</v>
      </c>
      <c r="Q93" s="151">
        <v>1425844.32</v>
      </c>
      <c r="R93" s="151">
        <v>4348.49</v>
      </c>
      <c r="S93" s="153">
        <v>1425844.32</v>
      </c>
      <c r="T93" s="154">
        <v>4348.49</v>
      </c>
    </row>
    <row r="94" spans="1:20" ht="30.6" hidden="1" x14ac:dyDescent="0.25">
      <c r="A94" s="150" t="s">
        <v>1021</v>
      </c>
      <c r="B94" s="150" t="s">
        <v>319</v>
      </c>
      <c r="C94" s="150" t="s">
        <v>268</v>
      </c>
      <c r="D94" s="150" t="s">
        <v>300</v>
      </c>
      <c r="E94" s="150" t="s">
        <v>327</v>
      </c>
      <c r="F94" s="150" t="s">
        <v>327</v>
      </c>
      <c r="G94" s="151">
        <v>885451.26</v>
      </c>
      <c r="H94" s="151">
        <v>0</v>
      </c>
      <c r="I94" s="151">
        <v>422198.32</v>
      </c>
      <c r="J94" s="151">
        <v>0</v>
      </c>
      <c r="K94" s="151">
        <v>0</v>
      </c>
      <c r="L94" s="151">
        <v>0</v>
      </c>
      <c r="M94" s="151">
        <v>0</v>
      </c>
      <c r="N94" s="151">
        <v>0</v>
      </c>
      <c r="O94" s="152">
        <v>0</v>
      </c>
      <c r="P94" s="152">
        <v>0</v>
      </c>
      <c r="Q94" s="151">
        <v>422198.32</v>
      </c>
      <c r="R94" s="151">
        <v>0</v>
      </c>
      <c r="S94" s="153">
        <v>1307649.58</v>
      </c>
      <c r="T94" s="154">
        <v>0</v>
      </c>
    </row>
    <row r="95" spans="1:20" ht="40.799999999999997" hidden="1" x14ac:dyDescent="0.25">
      <c r="A95" s="150" t="s">
        <v>1021</v>
      </c>
      <c r="B95" s="150" t="s">
        <v>328</v>
      </c>
      <c r="C95" s="150" t="s">
        <v>234</v>
      </c>
      <c r="D95" s="150" t="s">
        <v>329</v>
      </c>
      <c r="E95" s="150" t="s">
        <v>330</v>
      </c>
      <c r="F95" s="150" t="s">
        <v>330</v>
      </c>
      <c r="G95" s="151">
        <v>0</v>
      </c>
      <c r="H95" s="151">
        <v>0</v>
      </c>
      <c r="I95" s="151">
        <v>0</v>
      </c>
      <c r="J95" s="151">
        <v>0</v>
      </c>
      <c r="K95" s="151">
        <v>14539030.800000001</v>
      </c>
      <c r="L95" s="151">
        <v>38002.36</v>
      </c>
      <c r="M95" s="151">
        <v>0</v>
      </c>
      <c r="N95" s="151">
        <v>0</v>
      </c>
      <c r="O95" s="152">
        <v>0</v>
      </c>
      <c r="P95" s="152">
        <v>0</v>
      </c>
      <c r="Q95" s="151">
        <v>14539030.800000001</v>
      </c>
      <c r="R95" s="151">
        <v>38002.36</v>
      </c>
      <c r="S95" s="153">
        <v>14539030.800000001</v>
      </c>
      <c r="T95" s="154">
        <v>38002.36</v>
      </c>
    </row>
    <row r="96" spans="1:20" ht="40.799999999999997" hidden="1" x14ac:dyDescent="0.25">
      <c r="A96" s="150" t="s">
        <v>1021</v>
      </c>
      <c r="B96" s="150" t="s">
        <v>328</v>
      </c>
      <c r="C96" s="150" t="s">
        <v>234</v>
      </c>
      <c r="D96" s="150" t="s">
        <v>331</v>
      </c>
      <c r="E96" s="150" t="s">
        <v>332</v>
      </c>
      <c r="F96" s="150" t="s">
        <v>332</v>
      </c>
      <c r="G96" s="151">
        <v>9851545</v>
      </c>
      <c r="H96" s="151">
        <v>28201</v>
      </c>
      <c r="I96" s="151">
        <v>1451155</v>
      </c>
      <c r="J96" s="151">
        <v>4386.3</v>
      </c>
      <c r="K96" s="151">
        <v>39154301.090000004</v>
      </c>
      <c r="L96" s="151">
        <v>105887.93</v>
      </c>
      <c r="M96" s="151">
        <v>2742231.75</v>
      </c>
      <c r="N96" s="151">
        <v>5245.35009765625</v>
      </c>
      <c r="O96" s="152">
        <v>0</v>
      </c>
      <c r="P96" s="152">
        <v>0</v>
      </c>
      <c r="Q96" s="151">
        <v>43347687.909999996</v>
      </c>
      <c r="R96" s="151">
        <v>115519.58</v>
      </c>
      <c r="S96" s="153">
        <v>53199232.909999996</v>
      </c>
      <c r="T96" s="154">
        <v>143721.22</v>
      </c>
    </row>
    <row r="97" spans="1:20" ht="20.399999999999999" hidden="1" x14ac:dyDescent="0.25">
      <c r="A97" s="150" t="s">
        <v>1021</v>
      </c>
      <c r="B97" s="150" t="s">
        <v>328</v>
      </c>
      <c r="C97" s="150" t="s">
        <v>242</v>
      </c>
      <c r="D97" s="150" t="s">
        <v>242</v>
      </c>
      <c r="E97" s="150" t="s">
        <v>333</v>
      </c>
      <c r="F97" s="150" t="s">
        <v>333</v>
      </c>
      <c r="G97" s="151">
        <v>4866493</v>
      </c>
      <c r="H97" s="151">
        <v>0</v>
      </c>
      <c r="I97" s="151">
        <v>18353746</v>
      </c>
      <c r="J97" s="151">
        <v>0</v>
      </c>
      <c r="K97" s="151">
        <v>19842</v>
      </c>
      <c r="L97" s="151">
        <v>0</v>
      </c>
      <c r="M97" s="151">
        <v>0</v>
      </c>
      <c r="N97" s="151">
        <v>0</v>
      </c>
      <c r="O97" s="152">
        <v>0</v>
      </c>
      <c r="P97" s="152">
        <v>0</v>
      </c>
      <c r="Q97" s="151">
        <v>18373588</v>
      </c>
      <c r="R97" s="151">
        <v>0</v>
      </c>
      <c r="S97" s="153">
        <v>23240081</v>
      </c>
      <c r="T97" s="154">
        <v>0</v>
      </c>
    </row>
    <row r="98" spans="1:20" ht="20.399999999999999" hidden="1" x14ac:dyDescent="0.25">
      <c r="A98" s="150" t="s">
        <v>1021</v>
      </c>
      <c r="B98" s="150" t="s">
        <v>328</v>
      </c>
      <c r="C98" s="150" t="s">
        <v>253</v>
      </c>
      <c r="D98" s="150" t="s">
        <v>253</v>
      </c>
      <c r="E98" s="150" t="s">
        <v>334</v>
      </c>
      <c r="F98" s="150" t="s">
        <v>334</v>
      </c>
      <c r="G98" s="151">
        <v>0</v>
      </c>
      <c r="H98" s="151">
        <v>0</v>
      </c>
      <c r="I98" s="151">
        <v>0</v>
      </c>
      <c r="J98" s="151">
        <v>0</v>
      </c>
      <c r="K98" s="151">
        <v>0</v>
      </c>
      <c r="L98" s="151">
        <v>0</v>
      </c>
      <c r="M98" s="151">
        <v>0</v>
      </c>
      <c r="N98" s="151">
        <v>0</v>
      </c>
      <c r="O98" s="152">
        <v>18333712</v>
      </c>
      <c r="P98" s="152">
        <v>47599.30078125</v>
      </c>
      <c r="Q98" s="151">
        <v>0</v>
      </c>
      <c r="R98" s="151">
        <v>0</v>
      </c>
      <c r="S98" s="153">
        <v>0</v>
      </c>
      <c r="T98" s="154">
        <v>0</v>
      </c>
    </row>
    <row r="99" spans="1:20" ht="20.399999999999999" hidden="1" x14ac:dyDescent="0.25">
      <c r="A99" s="150" t="s">
        <v>1021</v>
      </c>
      <c r="B99" s="150" t="s">
        <v>328</v>
      </c>
      <c r="C99" s="150" t="s">
        <v>255</v>
      </c>
      <c r="D99" s="150" t="s">
        <v>255</v>
      </c>
      <c r="E99" s="150" t="s">
        <v>335</v>
      </c>
      <c r="F99" s="150" t="s">
        <v>335</v>
      </c>
      <c r="G99" s="151">
        <v>831365</v>
      </c>
      <c r="H99" s="151">
        <v>0</v>
      </c>
      <c r="I99" s="151">
        <v>48665387</v>
      </c>
      <c r="J99" s="151">
        <v>0</v>
      </c>
      <c r="K99" s="151">
        <v>0</v>
      </c>
      <c r="L99" s="151">
        <v>0</v>
      </c>
      <c r="M99" s="151">
        <v>0</v>
      </c>
      <c r="N99" s="151">
        <v>0</v>
      </c>
      <c r="O99" s="152">
        <v>0</v>
      </c>
      <c r="P99" s="152">
        <v>0</v>
      </c>
      <c r="Q99" s="151">
        <v>48665387</v>
      </c>
      <c r="R99" s="151">
        <v>0</v>
      </c>
      <c r="S99" s="153">
        <v>49496752</v>
      </c>
      <c r="T99" s="154">
        <v>0</v>
      </c>
    </row>
    <row r="100" spans="1:20" ht="20.399999999999999" hidden="1" x14ac:dyDescent="0.25">
      <c r="A100" s="150" t="s">
        <v>1021</v>
      </c>
      <c r="B100" s="150" t="s">
        <v>328</v>
      </c>
      <c r="C100" s="150" t="s">
        <v>260</v>
      </c>
      <c r="D100" s="150" t="s">
        <v>297</v>
      </c>
      <c r="E100" s="150" t="s">
        <v>336</v>
      </c>
      <c r="F100" s="150" t="s">
        <v>336</v>
      </c>
      <c r="G100" s="151">
        <v>12956</v>
      </c>
      <c r="H100" s="151">
        <v>35</v>
      </c>
      <c r="I100" s="151">
        <v>22624.240000000002</v>
      </c>
      <c r="J100" s="151">
        <v>62.84</v>
      </c>
      <c r="K100" s="151">
        <v>0</v>
      </c>
      <c r="L100" s="151">
        <v>0</v>
      </c>
      <c r="M100" s="151">
        <v>0</v>
      </c>
      <c r="N100" s="151">
        <v>0</v>
      </c>
      <c r="O100" s="152">
        <v>0</v>
      </c>
      <c r="P100" s="152">
        <v>0</v>
      </c>
      <c r="Q100" s="151">
        <v>22624.240000000002</v>
      </c>
      <c r="R100" s="151">
        <v>62.84</v>
      </c>
      <c r="S100" s="153">
        <v>35580.239999999998</v>
      </c>
      <c r="T100" s="154">
        <v>98.83</v>
      </c>
    </row>
    <row r="101" spans="1:20" ht="20.399999999999999" hidden="1" x14ac:dyDescent="0.25">
      <c r="A101" s="150" t="s">
        <v>1021</v>
      </c>
      <c r="B101" s="150" t="s">
        <v>328</v>
      </c>
      <c r="C101" s="150" t="s">
        <v>263</v>
      </c>
      <c r="D101" s="150" t="s">
        <v>278</v>
      </c>
      <c r="E101" s="150" t="s">
        <v>337</v>
      </c>
      <c r="F101" s="150" t="s">
        <v>337</v>
      </c>
      <c r="G101" s="151">
        <v>0</v>
      </c>
      <c r="H101" s="151">
        <v>0</v>
      </c>
      <c r="I101" s="151">
        <v>0</v>
      </c>
      <c r="J101" s="151">
        <v>0</v>
      </c>
      <c r="K101" s="151">
        <v>525998.68999999994</v>
      </c>
      <c r="L101" s="151">
        <v>1445.09</v>
      </c>
      <c r="M101" s="151">
        <v>0</v>
      </c>
      <c r="N101" s="151">
        <v>0</v>
      </c>
      <c r="O101" s="152">
        <v>0</v>
      </c>
      <c r="P101" s="152">
        <v>0</v>
      </c>
      <c r="Q101" s="151">
        <v>525998.68999999994</v>
      </c>
      <c r="R101" s="151">
        <v>1445.09</v>
      </c>
      <c r="S101" s="153">
        <v>525998.68999999994</v>
      </c>
      <c r="T101" s="154">
        <v>1445.09</v>
      </c>
    </row>
    <row r="102" spans="1:20" ht="30.6" hidden="1" x14ac:dyDescent="0.25">
      <c r="A102" s="150" t="s">
        <v>1021</v>
      </c>
      <c r="B102" s="150" t="s">
        <v>328</v>
      </c>
      <c r="C102" s="150" t="s">
        <v>268</v>
      </c>
      <c r="D102" s="150" t="s">
        <v>300</v>
      </c>
      <c r="E102" s="150" t="s">
        <v>338</v>
      </c>
      <c r="F102" s="150" t="s">
        <v>338</v>
      </c>
      <c r="G102" s="151">
        <v>90336</v>
      </c>
      <c r="H102" s="151">
        <v>0</v>
      </c>
      <c r="I102" s="151">
        <v>498805</v>
      </c>
      <c r="J102" s="151">
        <v>0</v>
      </c>
      <c r="K102" s="151">
        <v>0</v>
      </c>
      <c r="L102" s="151">
        <v>0</v>
      </c>
      <c r="M102" s="151">
        <v>0</v>
      </c>
      <c r="N102" s="151">
        <v>0</v>
      </c>
      <c r="O102" s="152">
        <v>0</v>
      </c>
      <c r="P102" s="152">
        <v>0</v>
      </c>
      <c r="Q102" s="151">
        <v>498805</v>
      </c>
      <c r="R102" s="151">
        <v>0</v>
      </c>
      <c r="S102" s="153">
        <v>589141</v>
      </c>
      <c r="T102" s="154">
        <v>0</v>
      </c>
    </row>
    <row r="103" spans="1:20" ht="40.799999999999997" hidden="1" x14ac:dyDescent="0.25">
      <c r="A103" s="150" t="s">
        <v>1021</v>
      </c>
      <c r="B103" s="150" t="s">
        <v>339</v>
      </c>
      <c r="C103" s="150" t="s">
        <v>234</v>
      </c>
      <c r="D103" s="150" t="s">
        <v>281</v>
      </c>
      <c r="E103" s="150" t="s">
        <v>340</v>
      </c>
      <c r="F103" s="150" t="s">
        <v>340</v>
      </c>
      <c r="G103" s="151">
        <v>323940</v>
      </c>
      <c r="H103" s="151">
        <v>1284</v>
      </c>
      <c r="I103" s="151">
        <v>0</v>
      </c>
      <c r="J103" s="151">
        <v>0</v>
      </c>
      <c r="K103" s="151">
        <v>4378625</v>
      </c>
      <c r="L103" s="151">
        <v>12918</v>
      </c>
      <c r="M103" s="151">
        <v>0</v>
      </c>
      <c r="N103" s="151">
        <v>0</v>
      </c>
      <c r="O103" s="152">
        <v>0</v>
      </c>
      <c r="P103" s="152">
        <v>0</v>
      </c>
      <c r="Q103" s="151">
        <v>4378625</v>
      </c>
      <c r="R103" s="151">
        <v>12918</v>
      </c>
      <c r="S103" s="153">
        <v>4702565</v>
      </c>
      <c r="T103" s="154">
        <v>14202.4</v>
      </c>
    </row>
    <row r="104" spans="1:20" ht="20.399999999999999" hidden="1" x14ac:dyDescent="0.25">
      <c r="A104" s="150" t="s">
        <v>1021</v>
      </c>
      <c r="B104" s="150" t="s">
        <v>339</v>
      </c>
      <c r="C104" s="150" t="s">
        <v>242</v>
      </c>
      <c r="D104" s="150" t="s">
        <v>242</v>
      </c>
      <c r="E104" s="150" t="s">
        <v>341</v>
      </c>
      <c r="F104" s="150" t="s">
        <v>341</v>
      </c>
      <c r="G104" s="151">
        <v>376787</v>
      </c>
      <c r="H104" s="151">
        <v>0</v>
      </c>
      <c r="I104" s="151">
        <v>4043238</v>
      </c>
      <c r="J104" s="151">
        <v>0</v>
      </c>
      <c r="K104" s="151">
        <v>0</v>
      </c>
      <c r="L104" s="151">
        <v>0</v>
      </c>
      <c r="M104" s="151">
        <v>0</v>
      </c>
      <c r="N104" s="151">
        <v>0</v>
      </c>
      <c r="O104" s="152">
        <v>0</v>
      </c>
      <c r="P104" s="152">
        <v>0</v>
      </c>
      <c r="Q104" s="151">
        <v>4043238</v>
      </c>
      <c r="R104" s="151">
        <v>0</v>
      </c>
      <c r="S104" s="153">
        <v>4420025</v>
      </c>
      <c r="T104" s="154">
        <v>0</v>
      </c>
    </row>
    <row r="105" spans="1:20" ht="20.399999999999999" hidden="1" x14ac:dyDescent="0.25">
      <c r="A105" s="150" t="s">
        <v>1021</v>
      </c>
      <c r="B105" s="150" t="s">
        <v>339</v>
      </c>
      <c r="C105" s="150" t="s">
        <v>253</v>
      </c>
      <c r="D105" s="150" t="s">
        <v>253</v>
      </c>
      <c r="E105" s="150" t="s">
        <v>342</v>
      </c>
      <c r="F105" s="150" t="s">
        <v>342</v>
      </c>
      <c r="G105" s="151">
        <v>0</v>
      </c>
      <c r="H105" s="151">
        <v>0</v>
      </c>
      <c r="I105" s="151">
        <v>0</v>
      </c>
      <c r="J105" s="151">
        <v>0</v>
      </c>
      <c r="K105" s="151">
        <v>0</v>
      </c>
      <c r="L105" s="151">
        <v>0</v>
      </c>
      <c r="M105" s="151">
        <v>0</v>
      </c>
      <c r="N105" s="151">
        <v>0</v>
      </c>
      <c r="O105" s="152">
        <v>0</v>
      </c>
      <c r="P105" s="152">
        <v>0</v>
      </c>
      <c r="Q105" s="151">
        <v>0</v>
      </c>
      <c r="R105" s="151">
        <v>0</v>
      </c>
      <c r="S105" s="153">
        <v>0</v>
      </c>
      <c r="T105" s="154">
        <v>0</v>
      </c>
    </row>
    <row r="106" spans="1:20" ht="20.399999999999999" hidden="1" x14ac:dyDescent="0.25">
      <c r="A106" s="150" t="s">
        <v>1021</v>
      </c>
      <c r="B106" s="150" t="s">
        <v>339</v>
      </c>
      <c r="C106" s="150" t="s">
        <v>255</v>
      </c>
      <c r="D106" s="150" t="s">
        <v>255</v>
      </c>
      <c r="E106" s="150" t="s">
        <v>343</v>
      </c>
      <c r="F106" s="150" t="s">
        <v>343</v>
      </c>
      <c r="G106" s="151">
        <v>13707</v>
      </c>
      <c r="H106" s="151">
        <v>0</v>
      </c>
      <c r="I106" s="151">
        <v>14029698</v>
      </c>
      <c r="J106" s="151">
        <v>0</v>
      </c>
      <c r="K106" s="151">
        <v>0</v>
      </c>
      <c r="L106" s="151">
        <v>0</v>
      </c>
      <c r="M106" s="151">
        <v>0</v>
      </c>
      <c r="N106" s="151">
        <v>0</v>
      </c>
      <c r="O106" s="152">
        <v>0</v>
      </c>
      <c r="P106" s="152">
        <v>0</v>
      </c>
      <c r="Q106" s="151">
        <v>14029698</v>
      </c>
      <c r="R106" s="151">
        <v>0</v>
      </c>
      <c r="S106" s="153">
        <v>14043405</v>
      </c>
      <c r="T106" s="154">
        <v>0</v>
      </c>
    </row>
    <row r="107" spans="1:20" ht="20.399999999999999" hidden="1" x14ac:dyDescent="0.25">
      <c r="A107" s="150" t="s">
        <v>1021</v>
      </c>
      <c r="B107" s="150" t="s">
        <v>339</v>
      </c>
      <c r="C107" s="150" t="s">
        <v>260</v>
      </c>
      <c r="D107" s="150" t="s">
        <v>297</v>
      </c>
      <c r="E107" s="150" t="s">
        <v>344</v>
      </c>
      <c r="F107" s="150" t="s">
        <v>344</v>
      </c>
      <c r="G107" s="151">
        <v>0</v>
      </c>
      <c r="H107" s="151">
        <v>0</v>
      </c>
      <c r="I107" s="151">
        <v>19761</v>
      </c>
      <c r="J107" s="151">
        <v>55</v>
      </c>
      <c r="K107" s="151">
        <v>0</v>
      </c>
      <c r="L107" s="151">
        <v>0</v>
      </c>
      <c r="M107" s="151">
        <v>0</v>
      </c>
      <c r="N107" s="151">
        <v>0</v>
      </c>
      <c r="O107" s="152">
        <v>0</v>
      </c>
      <c r="P107" s="152">
        <v>0</v>
      </c>
      <c r="Q107" s="151">
        <v>19761</v>
      </c>
      <c r="R107" s="151">
        <v>55</v>
      </c>
      <c r="S107" s="153">
        <v>19761</v>
      </c>
      <c r="T107" s="154">
        <v>55</v>
      </c>
    </row>
    <row r="108" spans="1:20" ht="20.399999999999999" hidden="1" x14ac:dyDescent="0.25">
      <c r="A108" s="150" t="s">
        <v>1021</v>
      </c>
      <c r="B108" s="150" t="s">
        <v>339</v>
      </c>
      <c r="C108" s="150" t="s">
        <v>263</v>
      </c>
      <c r="D108" s="150" t="s">
        <v>278</v>
      </c>
      <c r="E108" s="150" t="s">
        <v>345</v>
      </c>
      <c r="F108" s="150" t="s">
        <v>345</v>
      </c>
      <c r="G108" s="151">
        <v>0</v>
      </c>
      <c r="H108" s="151">
        <v>0</v>
      </c>
      <c r="I108" s="151">
        <v>261112</v>
      </c>
      <c r="J108" s="151">
        <v>738</v>
      </c>
      <c r="K108" s="151">
        <v>0</v>
      </c>
      <c r="L108" s="151">
        <v>0</v>
      </c>
      <c r="M108" s="151">
        <v>0</v>
      </c>
      <c r="N108" s="151">
        <v>0</v>
      </c>
      <c r="O108" s="152">
        <v>0</v>
      </c>
      <c r="P108" s="152">
        <v>0</v>
      </c>
      <c r="Q108" s="151">
        <v>261112</v>
      </c>
      <c r="R108" s="151">
        <v>738</v>
      </c>
      <c r="S108" s="153">
        <v>261112</v>
      </c>
      <c r="T108" s="154">
        <v>738</v>
      </c>
    </row>
    <row r="109" spans="1:20" ht="30.6" hidden="1" x14ac:dyDescent="0.25">
      <c r="A109" s="150" t="s">
        <v>1021</v>
      </c>
      <c r="B109" s="150" t="s">
        <v>339</v>
      </c>
      <c r="C109" s="150" t="s">
        <v>268</v>
      </c>
      <c r="D109" s="150" t="s">
        <v>300</v>
      </c>
      <c r="E109" s="150" t="s">
        <v>346</v>
      </c>
      <c r="F109" s="150" t="s">
        <v>346</v>
      </c>
      <c r="G109" s="151">
        <v>0</v>
      </c>
      <c r="H109" s="151">
        <v>0</v>
      </c>
      <c r="I109" s="151">
        <v>2892</v>
      </c>
      <c r="J109" s="151">
        <v>0</v>
      </c>
      <c r="K109" s="151">
        <v>0</v>
      </c>
      <c r="L109" s="151">
        <v>0</v>
      </c>
      <c r="M109" s="151">
        <v>0</v>
      </c>
      <c r="N109" s="151">
        <v>0</v>
      </c>
      <c r="O109" s="152">
        <v>0</v>
      </c>
      <c r="P109" s="152">
        <v>0</v>
      </c>
      <c r="Q109" s="151">
        <v>2892</v>
      </c>
      <c r="R109" s="151">
        <v>0</v>
      </c>
      <c r="S109" s="153">
        <v>2892</v>
      </c>
      <c r="T109" s="154">
        <v>0</v>
      </c>
    </row>
    <row r="110" spans="1:20" ht="40.799999999999997" hidden="1" x14ac:dyDescent="0.25">
      <c r="A110" s="150" t="s">
        <v>1021</v>
      </c>
      <c r="B110" s="150" t="s">
        <v>347</v>
      </c>
      <c r="C110" s="150" t="s">
        <v>234</v>
      </c>
      <c r="D110" s="150" t="s">
        <v>281</v>
      </c>
      <c r="E110" s="150" t="s">
        <v>348</v>
      </c>
      <c r="F110" s="150" t="s">
        <v>348</v>
      </c>
      <c r="G110" s="151">
        <v>29477</v>
      </c>
      <c r="H110" s="151">
        <v>0</v>
      </c>
      <c r="I110" s="151">
        <v>784878</v>
      </c>
      <c r="J110" s="151">
        <v>0</v>
      </c>
      <c r="K110" s="151">
        <v>2208090</v>
      </c>
      <c r="L110" s="151">
        <v>9472</v>
      </c>
      <c r="M110" s="151">
        <v>0</v>
      </c>
      <c r="N110" s="151">
        <v>0</v>
      </c>
      <c r="O110" s="152">
        <v>0</v>
      </c>
      <c r="P110" s="152">
        <v>0</v>
      </c>
      <c r="Q110" s="151">
        <v>2992968</v>
      </c>
      <c r="R110" s="151">
        <v>9472</v>
      </c>
      <c r="S110" s="153">
        <v>3022445</v>
      </c>
      <c r="T110" s="154">
        <v>9472</v>
      </c>
    </row>
    <row r="111" spans="1:20" ht="20.399999999999999" hidden="1" x14ac:dyDescent="0.25">
      <c r="A111" s="150" t="s">
        <v>1021</v>
      </c>
      <c r="B111" s="150" t="s">
        <v>347</v>
      </c>
      <c r="C111" s="150" t="s">
        <v>242</v>
      </c>
      <c r="D111" s="150" t="s">
        <v>242</v>
      </c>
      <c r="E111" s="150" t="s">
        <v>349</v>
      </c>
      <c r="F111" s="150" t="s">
        <v>349</v>
      </c>
      <c r="G111" s="151">
        <v>763380</v>
      </c>
      <c r="H111" s="151">
        <v>0</v>
      </c>
      <c r="I111" s="151">
        <v>3521987</v>
      </c>
      <c r="J111" s="151">
        <v>0</v>
      </c>
      <c r="K111" s="151">
        <v>0</v>
      </c>
      <c r="L111" s="151">
        <v>0</v>
      </c>
      <c r="M111" s="151">
        <v>0</v>
      </c>
      <c r="N111" s="151">
        <v>0</v>
      </c>
      <c r="O111" s="152">
        <v>0</v>
      </c>
      <c r="P111" s="152">
        <v>0</v>
      </c>
      <c r="Q111" s="151">
        <v>3521987</v>
      </c>
      <c r="R111" s="151">
        <v>0</v>
      </c>
      <c r="S111" s="153">
        <v>4285367</v>
      </c>
      <c r="T111" s="154">
        <v>0</v>
      </c>
    </row>
    <row r="112" spans="1:20" ht="20.399999999999999" hidden="1" x14ac:dyDescent="0.25">
      <c r="A112" s="150" t="s">
        <v>1021</v>
      </c>
      <c r="B112" s="150" t="s">
        <v>347</v>
      </c>
      <c r="C112" s="150" t="s">
        <v>253</v>
      </c>
      <c r="D112" s="150" t="s">
        <v>253</v>
      </c>
      <c r="E112" s="150" t="s">
        <v>350</v>
      </c>
      <c r="F112" s="150" t="s">
        <v>350</v>
      </c>
      <c r="G112" s="151">
        <v>0</v>
      </c>
      <c r="H112" s="151">
        <v>0</v>
      </c>
      <c r="I112" s="151">
        <v>0</v>
      </c>
      <c r="J112" s="151">
        <v>0</v>
      </c>
      <c r="K112" s="151">
        <v>0</v>
      </c>
      <c r="L112" s="151">
        <v>0</v>
      </c>
      <c r="M112" s="151">
        <v>0</v>
      </c>
      <c r="N112" s="151">
        <v>0</v>
      </c>
      <c r="O112" s="152">
        <v>0</v>
      </c>
      <c r="P112" s="152">
        <v>0</v>
      </c>
      <c r="Q112" s="151">
        <v>0</v>
      </c>
      <c r="R112" s="151">
        <v>0</v>
      </c>
      <c r="S112" s="153">
        <v>0</v>
      </c>
      <c r="T112" s="154">
        <v>0</v>
      </c>
    </row>
    <row r="113" spans="1:20" ht="20.399999999999999" hidden="1" x14ac:dyDescent="0.25">
      <c r="A113" s="150" t="s">
        <v>1021</v>
      </c>
      <c r="B113" s="150" t="s">
        <v>347</v>
      </c>
      <c r="C113" s="150" t="s">
        <v>255</v>
      </c>
      <c r="D113" s="150" t="s">
        <v>255</v>
      </c>
      <c r="E113" s="150" t="s">
        <v>351</v>
      </c>
      <c r="F113" s="150" t="s">
        <v>351</v>
      </c>
      <c r="G113" s="151">
        <v>166074</v>
      </c>
      <c r="H113" s="151">
        <v>0</v>
      </c>
      <c r="I113" s="151">
        <v>21136140</v>
      </c>
      <c r="J113" s="151">
        <v>0</v>
      </c>
      <c r="K113" s="151">
        <v>0</v>
      </c>
      <c r="L113" s="151">
        <v>0</v>
      </c>
      <c r="M113" s="151">
        <v>0</v>
      </c>
      <c r="N113" s="151">
        <v>0</v>
      </c>
      <c r="O113" s="152">
        <v>0</v>
      </c>
      <c r="P113" s="152">
        <v>0</v>
      </c>
      <c r="Q113" s="151">
        <v>21136140</v>
      </c>
      <c r="R113" s="151">
        <v>0</v>
      </c>
      <c r="S113" s="153">
        <v>21302214</v>
      </c>
      <c r="T113" s="154">
        <v>0</v>
      </c>
    </row>
    <row r="114" spans="1:20" ht="20.399999999999999" hidden="1" x14ac:dyDescent="0.25">
      <c r="A114" s="150" t="s">
        <v>1021</v>
      </c>
      <c r="B114" s="150" t="s">
        <v>347</v>
      </c>
      <c r="C114" s="150" t="s">
        <v>263</v>
      </c>
      <c r="D114" s="150" t="s">
        <v>278</v>
      </c>
      <c r="E114" s="150" t="s">
        <v>352</v>
      </c>
      <c r="F114" s="150" t="s">
        <v>352</v>
      </c>
      <c r="G114" s="151">
        <v>0</v>
      </c>
      <c r="H114" s="151">
        <v>0</v>
      </c>
      <c r="I114" s="151">
        <v>0</v>
      </c>
      <c r="J114" s="151">
        <v>0</v>
      </c>
      <c r="K114" s="151">
        <v>212836</v>
      </c>
      <c r="L114" s="151">
        <v>592</v>
      </c>
      <c r="M114" s="151">
        <v>0</v>
      </c>
      <c r="N114" s="151">
        <v>0</v>
      </c>
      <c r="O114" s="152">
        <v>0</v>
      </c>
      <c r="P114" s="152">
        <v>0</v>
      </c>
      <c r="Q114" s="151">
        <v>212836</v>
      </c>
      <c r="R114" s="151">
        <v>592</v>
      </c>
      <c r="S114" s="153">
        <v>212836</v>
      </c>
      <c r="T114" s="154">
        <v>592</v>
      </c>
    </row>
    <row r="115" spans="1:20" ht="30.6" hidden="1" x14ac:dyDescent="0.25">
      <c r="A115" s="150" t="s">
        <v>1021</v>
      </c>
      <c r="B115" s="150" t="s">
        <v>347</v>
      </c>
      <c r="C115" s="150" t="s">
        <v>268</v>
      </c>
      <c r="D115" s="150" t="s">
        <v>300</v>
      </c>
      <c r="E115" s="150" t="s">
        <v>353</v>
      </c>
      <c r="F115" s="150" t="s">
        <v>353</v>
      </c>
      <c r="G115" s="151">
        <v>0</v>
      </c>
      <c r="H115" s="151">
        <v>0</v>
      </c>
      <c r="I115" s="151">
        <v>93084</v>
      </c>
      <c r="J115" s="151">
        <v>0</v>
      </c>
      <c r="K115" s="151">
        <v>0</v>
      </c>
      <c r="L115" s="151">
        <v>0</v>
      </c>
      <c r="M115" s="151">
        <v>0</v>
      </c>
      <c r="N115" s="151">
        <v>0</v>
      </c>
      <c r="O115" s="152">
        <v>0</v>
      </c>
      <c r="P115" s="152">
        <v>0</v>
      </c>
      <c r="Q115" s="151">
        <v>93084</v>
      </c>
      <c r="R115" s="151">
        <v>0</v>
      </c>
      <c r="S115" s="153">
        <v>93084</v>
      </c>
      <c r="T115" s="154">
        <v>0</v>
      </c>
    </row>
    <row r="116" spans="1:20" ht="30.6" hidden="1" x14ac:dyDescent="0.25">
      <c r="A116" s="150" t="s">
        <v>1021</v>
      </c>
      <c r="B116" s="150" t="s">
        <v>1082</v>
      </c>
      <c r="C116" s="150" t="s">
        <v>253</v>
      </c>
      <c r="D116" s="150" t="s">
        <v>253</v>
      </c>
      <c r="E116" s="150" t="s">
        <v>1083</v>
      </c>
      <c r="F116" s="150" t="s">
        <v>1083</v>
      </c>
      <c r="G116" s="151">
        <v>0</v>
      </c>
      <c r="H116" s="151">
        <v>0</v>
      </c>
      <c r="I116" s="151">
        <v>0</v>
      </c>
      <c r="J116" s="151">
        <v>0</v>
      </c>
      <c r="K116" s="151">
        <v>0</v>
      </c>
      <c r="L116" s="151">
        <v>0</v>
      </c>
      <c r="M116" s="151">
        <v>0</v>
      </c>
      <c r="N116" s="151">
        <v>0</v>
      </c>
      <c r="O116" s="130"/>
      <c r="P116" s="130"/>
      <c r="Q116" s="151">
        <v>0</v>
      </c>
      <c r="R116" s="151">
        <v>0</v>
      </c>
      <c r="S116" s="153">
        <v>0</v>
      </c>
      <c r="T116" s="154">
        <v>0</v>
      </c>
    </row>
    <row r="117" spans="1:20" ht="20.399999999999999" hidden="1" x14ac:dyDescent="0.25">
      <c r="A117" s="150" t="s">
        <v>1021</v>
      </c>
      <c r="B117" s="150" t="s">
        <v>354</v>
      </c>
      <c r="C117" s="150" t="s">
        <v>232</v>
      </c>
      <c r="D117" s="150" t="s">
        <v>303</v>
      </c>
      <c r="E117" s="150" t="s">
        <v>355</v>
      </c>
      <c r="F117" s="150" t="s">
        <v>355</v>
      </c>
      <c r="G117" s="151">
        <v>0</v>
      </c>
      <c r="H117" s="151">
        <v>0</v>
      </c>
      <c r="I117" s="151">
        <v>0</v>
      </c>
      <c r="J117" s="151">
        <v>0</v>
      </c>
      <c r="K117" s="151">
        <v>60666329</v>
      </c>
      <c r="L117" s="151">
        <v>139224</v>
      </c>
      <c r="M117" s="151">
        <v>0</v>
      </c>
      <c r="N117" s="151">
        <v>0</v>
      </c>
      <c r="O117" s="152">
        <v>0</v>
      </c>
      <c r="P117" s="152">
        <v>0</v>
      </c>
      <c r="Q117" s="151">
        <v>60666329</v>
      </c>
      <c r="R117" s="151">
        <v>139224</v>
      </c>
      <c r="S117" s="153">
        <v>60666329</v>
      </c>
      <c r="T117" s="154">
        <v>139224</v>
      </c>
    </row>
    <row r="118" spans="1:20" ht="40.799999999999997" hidden="1" x14ac:dyDescent="0.25">
      <c r="A118" s="150" t="s">
        <v>1021</v>
      </c>
      <c r="B118" s="150" t="s">
        <v>354</v>
      </c>
      <c r="C118" s="150" t="s">
        <v>234</v>
      </c>
      <c r="D118" s="150" t="s">
        <v>281</v>
      </c>
      <c r="E118" s="150" t="s">
        <v>356</v>
      </c>
      <c r="F118" s="150" t="s">
        <v>356</v>
      </c>
      <c r="G118" s="151">
        <v>0</v>
      </c>
      <c r="H118" s="151">
        <v>0</v>
      </c>
      <c r="I118" s="151">
        <v>18683361</v>
      </c>
      <c r="J118" s="151">
        <v>5078</v>
      </c>
      <c r="K118" s="151">
        <v>33364288</v>
      </c>
      <c r="L118" s="151">
        <v>121871</v>
      </c>
      <c r="M118" s="151">
        <v>0</v>
      </c>
      <c r="N118" s="151">
        <v>0</v>
      </c>
      <c r="O118" s="152">
        <v>0</v>
      </c>
      <c r="P118" s="152">
        <v>0</v>
      </c>
      <c r="Q118" s="151">
        <v>52047649</v>
      </c>
      <c r="R118" s="151">
        <v>126949</v>
      </c>
      <c r="S118" s="153">
        <v>52047649</v>
      </c>
      <c r="T118" s="154">
        <v>126949</v>
      </c>
    </row>
    <row r="119" spans="1:20" ht="20.399999999999999" hidden="1" x14ac:dyDescent="0.25">
      <c r="A119" s="150" t="s">
        <v>1021</v>
      </c>
      <c r="B119" s="150" t="s">
        <v>354</v>
      </c>
      <c r="C119" s="150" t="s">
        <v>242</v>
      </c>
      <c r="D119" s="150" t="s">
        <v>242</v>
      </c>
      <c r="E119" s="150" t="s">
        <v>357</v>
      </c>
      <c r="F119" s="150" t="s">
        <v>357</v>
      </c>
      <c r="G119" s="151">
        <v>0</v>
      </c>
      <c r="H119" s="151">
        <v>0</v>
      </c>
      <c r="I119" s="151">
        <v>22976951</v>
      </c>
      <c r="J119" s="151">
        <v>0</v>
      </c>
      <c r="K119" s="151">
        <v>3433337</v>
      </c>
      <c r="L119" s="151">
        <v>0</v>
      </c>
      <c r="M119" s="151">
        <v>0</v>
      </c>
      <c r="N119" s="151">
        <v>0</v>
      </c>
      <c r="O119" s="152">
        <v>0</v>
      </c>
      <c r="P119" s="152">
        <v>0</v>
      </c>
      <c r="Q119" s="151">
        <v>26410288</v>
      </c>
      <c r="R119" s="151">
        <v>0</v>
      </c>
      <c r="S119" s="153">
        <v>26410288</v>
      </c>
      <c r="T119" s="154">
        <v>0</v>
      </c>
    </row>
    <row r="120" spans="1:20" hidden="1" x14ac:dyDescent="0.25">
      <c r="A120" s="150" t="s">
        <v>1021</v>
      </c>
      <c r="B120" s="150" t="s">
        <v>354</v>
      </c>
      <c r="C120" s="150" t="s">
        <v>253</v>
      </c>
      <c r="D120" s="150" t="s">
        <v>253</v>
      </c>
      <c r="E120" s="150" t="s">
        <v>358</v>
      </c>
      <c r="F120" s="150" t="s">
        <v>358</v>
      </c>
      <c r="G120" s="151">
        <v>0</v>
      </c>
      <c r="H120" s="151">
        <v>0</v>
      </c>
      <c r="I120" s="151">
        <v>0</v>
      </c>
      <c r="J120" s="151">
        <v>0</v>
      </c>
      <c r="K120" s="151">
        <v>0</v>
      </c>
      <c r="L120" s="151">
        <v>0</v>
      </c>
      <c r="M120" s="151">
        <v>0</v>
      </c>
      <c r="N120" s="151">
        <v>0</v>
      </c>
      <c r="O120" s="152">
        <v>18907938</v>
      </c>
      <c r="P120" s="152">
        <v>63611.51953125</v>
      </c>
      <c r="Q120" s="151">
        <v>0</v>
      </c>
      <c r="R120" s="151">
        <v>0</v>
      </c>
      <c r="S120" s="153">
        <v>0</v>
      </c>
      <c r="T120" s="154">
        <v>0</v>
      </c>
    </row>
    <row r="121" spans="1:20" hidden="1" x14ac:dyDescent="0.25">
      <c r="A121" s="150" t="s">
        <v>1021</v>
      </c>
      <c r="B121" s="150" t="s">
        <v>354</v>
      </c>
      <c r="C121" s="150" t="s">
        <v>255</v>
      </c>
      <c r="D121" s="150" t="s">
        <v>255</v>
      </c>
      <c r="E121" s="150" t="s">
        <v>359</v>
      </c>
      <c r="F121" s="150" t="s">
        <v>359</v>
      </c>
      <c r="G121" s="151">
        <v>0</v>
      </c>
      <c r="H121" s="151">
        <v>0</v>
      </c>
      <c r="I121" s="151">
        <v>96339840</v>
      </c>
      <c r="J121" s="151">
        <v>0</v>
      </c>
      <c r="K121" s="151">
        <v>1966119</v>
      </c>
      <c r="L121" s="151">
        <v>0</v>
      </c>
      <c r="M121" s="151">
        <v>0</v>
      </c>
      <c r="N121" s="151">
        <v>0</v>
      </c>
      <c r="O121" s="152">
        <v>0</v>
      </c>
      <c r="P121" s="152">
        <v>0</v>
      </c>
      <c r="Q121" s="151">
        <v>98305959</v>
      </c>
      <c r="R121" s="151">
        <v>0</v>
      </c>
      <c r="S121" s="153">
        <v>98305959</v>
      </c>
      <c r="T121" s="154">
        <v>0</v>
      </c>
    </row>
    <row r="122" spans="1:20" ht="20.399999999999999" hidden="1" x14ac:dyDescent="0.25">
      <c r="A122" s="150" t="s">
        <v>1021</v>
      </c>
      <c r="B122" s="150" t="s">
        <v>354</v>
      </c>
      <c r="C122" s="150" t="s">
        <v>260</v>
      </c>
      <c r="D122" s="150" t="s">
        <v>297</v>
      </c>
      <c r="E122" s="150" t="s">
        <v>360</v>
      </c>
      <c r="F122" s="150" t="s">
        <v>360</v>
      </c>
      <c r="G122" s="151">
        <v>0</v>
      </c>
      <c r="H122" s="151">
        <v>0</v>
      </c>
      <c r="I122" s="151">
        <v>0</v>
      </c>
      <c r="J122" s="151">
        <v>0</v>
      </c>
      <c r="K122" s="151">
        <v>141998</v>
      </c>
      <c r="L122" s="151">
        <v>385</v>
      </c>
      <c r="M122" s="151">
        <v>0</v>
      </c>
      <c r="N122" s="151">
        <v>0</v>
      </c>
      <c r="O122" s="152">
        <v>0</v>
      </c>
      <c r="P122" s="152">
        <v>0</v>
      </c>
      <c r="Q122" s="151">
        <v>141998</v>
      </c>
      <c r="R122" s="151">
        <v>385</v>
      </c>
      <c r="S122" s="153">
        <v>141998</v>
      </c>
      <c r="T122" s="154">
        <v>385</v>
      </c>
    </row>
    <row r="123" spans="1:20" ht="20.399999999999999" hidden="1" x14ac:dyDescent="0.25">
      <c r="A123" s="150" t="s">
        <v>1021</v>
      </c>
      <c r="B123" s="150" t="s">
        <v>354</v>
      </c>
      <c r="C123" s="150" t="s">
        <v>263</v>
      </c>
      <c r="D123" s="150" t="s">
        <v>278</v>
      </c>
      <c r="E123" s="150" t="s">
        <v>361</v>
      </c>
      <c r="F123" s="150" t="s">
        <v>361</v>
      </c>
      <c r="G123" s="151">
        <v>0</v>
      </c>
      <c r="H123" s="151">
        <v>0</v>
      </c>
      <c r="I123" s="151">
        <v>0</v>
      </c>
      <c r="J123" s="151">
        <v>0</v>
      </c>
      <c r="K123" s="151">
        <v>1283668</v>
      </c>
      <c r="L123" s="151">
        <v>3927</v>
      </c>
      <c r="M123" s="151">
        <v>0</v>
      </c>
      <c r="N123" s="151">
        <v>0</v>
      </c>
      <c r="O123" s="152">
        <v>0</v>
      </c>
      <c r="P123" s="152">
        <v>0</v>
      </c>
      <c r="Q123" s="151">
        <v>1283668</v>
      </c>
      <c r="R123" s="151">
        <v>3927</v>
      </c>
      <c r="S123" s="153">
        <v>1283668</v>
      </c>
      <c r="T123" s="154">
        <v>3927</v>
      </c>
    </row>
    <row r="124" spans="1:20" ht="30.6" hidden="1" x14ac:dyDescent="0.25">
      <c r="A124" s="150" t="s">
        <v>1021</v>
      </c>
      <c r="B124" s="150" t="s">
        <v>354</v>
      </c>
      <c r="C124" s="150" t="s">
        <v>268</v>
      </c>
      <c r="D124" s="150" t="s">
        <v>300</v>
      </c>
      <c r="E124" s="150" t="s">
        <v>362</v>
      </c>
      <c r="F124" s="150" t="s">
        <v>362</v>
      </c>
      <c r="G124" s="151">
        <v>0</v>
      </c>
      <c r="H124" s="151">
        <v>0</v>
      </c>
      <c r="I124" s="151">
        <v>0</v>
      </c>
      <c r="J124" s="151">
        <v>0</v>
      </c>
      <c r="K124" s="151">
        <v>246885</v>
      </c>
      <c r="L124" s="151">
        <v>0</v>
      </c>
      <c r="M124" s="151">
        <v>0</v>
      </c>
      <c r="N124" s="151">
        <v>0</v>
      </c>
      <c r="O124" s="152">
        <v>0</v>
      </c>
      <c r="P124" s="152">
        <v>0</v>
      </c>
      <c r="Q124" s="151">
        <v>246885</v>
      </c>
      <c r="R124" s="151">
        <v>0</v>
      </c>
      <c r="S124" s="153">
        <v>246885</v>
      </c>
      <c r="T124" s="154">
        <v>0</v>
      </c>
    </row>
    <row r="125" spans="1:20" ht="40.799999999999997" hidden="1" x14ac:dyDescent="0.25">
      <c r="A125" s="150" t="s">
        <v>1021</v>
      </c>
      <c r="B125" s="150" t="s">
        <v>949</v>
      </c>
      <c r="C125" s="150" t="s">
        <v>234</v>
      </c>
      <c r="D125" s="150" t="s">
        <v>1084</v>
      </c>
      <c r="E125" s="150" t="s">
        <v>1085</v>
      </c>
      <c r="F125" s="150" t="s">
        <v>1085</v>
      </c>
      <c r="G125" s="151">
        <v>0</v>
      </c>
      <c r="H125" s="151">
        <v>0</v>
      </c>
      <c r="I125" s="151">
        <v>0</v>
      </c>
      <c r="J125" s="151">
        <v>0</v>
      </c>
      <c r="K125" s="151">
        <v>92205359</v>
      </c>
      <c r="L125" s="151">
        <v>204116</v>
      </c>
      <c r="M125" s="151">
        <v>0</v>
      </c>
      <c r="N125" s="151">
        <v>0</v>
      </c>
      <c r="O125" s="152">
        <v>0</v>
      </c>
      <c r="P125" s="152">
        <v>0</v>
      </c>
      <c r="Q125" s="151">
        <v>92205359</v>
      </c>
      <c r="R125" s="151">
        <v>204116</v>
      </c>
      <c r="S125" s="153">
        <v>92205359</v>
      </c>
      <c r="T125" s="154">
        <v>204116</v>
      </c>
    </row>
    <row r="126" spans="1:20" ht="40.799999999999997" hidden="1" x14ac:dyDescent="0.25">
      <c r="A126" s="150" t="s">
        <v>1021</v>
      </c>
      <c r="B126" s="150" t="s">
        <v>949</v>
      </c>
      <c r="C126" s="150" t="s">
        <v>234</v>
      </c>
      <c r="D126" s="150" t="s">
        <v>1086</v>
      </c>
      <c r="E126" s="150" t="s">
        <v>1087</v>
      </c>
      <c r="F126" s="150" t="s">
        <v>1087</v>
      </c>
      <c r="G126" s="151">
        <v>113082442</v>
      </c>
      <c r="H126" s="151">
        <v>298137</v>
      </c>
      <c r="I126" s="151">
        <v>93597983</v>
      </c>
      <c r="J126" s="151">
        <v>242112</v>
      </c>
      <c r="K126" s="151">
        <v>683432934</v>
      </c>
      <c r="L126" s="151">
        <v>1633061</v>
      </c>
      <c r="M126" s="151">
        <v>34521920</v>
      </c>
      <c r="N126" s="151">
        <v>62435</v>
      </c>
      <c r="O126" s="152">
        <v>0</v>
      </c>
      <c r="P126" s="152">
        <v>0</v>
      </c>
      <c r="Q126" s="151">
        <v>811552839</v>
      </c>
      <c r="R126" s="151">
        <v>1937608</v>
      </c>
      <c r="S126" s="153">
        <v>924635281</v>
      </c>
      <c r="T126" s="154">
        <v>2235745</v>
      </c>
    </row>
    <row r="127" spans="1:20" ht="40.799999999999997" hidden="1" x14ac:dyDescent="0.25">
      <c r="A127" s="150" t="s">
        <v>1021</v>
      </c>
      <c r="B127" s="150" t="s">
        <v>949</v>
      </c>
      <c r="C127" s="150" t="s">
        <v>234</v>
      </c>
      <c r="D127" s="150" t="s">
        <v>1088</v>
      </c>
      <c r="E127" s="150" t="s">
        <v>1089</v>
      </c>
      <c r="F127" s="150" t="s">
        <v>1089</v>
      </c>
      <c r="G127" s="151">
        <v>57167614</v>
      </c>
      <c r="H127" s="151">
        <v>144887</v>
      </c>
      <c r="I127" s="151">
        <v>42681661</v>
      </c>
      <c r="J127" s="151">
        <v>114006</v>
      </c>
      <c r="K127" s="151">
        <v>284310650</v>
      </c>
      <c r="L127" s="151">
        <v>660991</v>
      </c>
      <c r="M127" s="151">
        <v>4228894</v>
      </c>
      <c r="N127" s="151">
        <v>8344</v>
      </c>
      <c r="O127" s="152">
        <v>0</v>
      </c>
      <c r="P127" s="152">
        <v>0</v>
      </c>
      <c r="Q127" s="151">
        <v>331221205</v>
      </c>
      <c r="R127" s="151">
        <v>783341</v>
      </c>
      <c r="S127" s="153">
        <v>388388819</v>
      </c>
      <c r="T127" s="154">
        <v>928228</v>
      </c>
    </row>
    <row r="128" spans="1:20" ht="20.399999999999999" hidden="1" x14ac:dyDescent="0.25">
      <c r="A128" s="150" t="s">
        <v>1021</v>
      </c>
      <c r="B128" s="150" t="s">
        <v>949</v>
      </c>
      <c r="C128" s="150" t="s">
        <v>242</v>
      </c>
      <c r="D128" s="150" t="s">
        <v>1090</v>
      </c>
      <c r="E128" s="150" t="s">
        <v>1091</v>
      </c>
      <c r="F128" s="150" t="s">
        <v>1091</v>
      </c>
      <c r="G128" s="151">
        <v>47246818</v>
      </c>
      <c r="H128" s="151">
        <v>0</v>
      </c>
      <c r="I128" s="151">
        <v>224839956</v>
      </c>
      <c r="J128" s="151">
        <v>0</v>
      </c>
      <c r="K128" s="151">
        <v>276897</v>
      </c>
      <c r="L128" s="151">
        <v>0</v>
      </c>
      <c r="M128" s="151">
        <v>0</v>
      </c>
      <c r="N128" s="151">
        <v>0</v>
      </c>
      <c r="O128" s="152">
        <v>0</v>
      </c>
      <c r="P128" s="152">
        <v>0</v>
      </c>
      <c r="Q128" s="151">
        <v>225116853</v>
      </c>
      <c r="R128" s="151">
        <v>0</v>
      </c>
      <c r="S128" s="153">
        <v>272363671</v>
      </c>
      <c r="T128" s="154">
        <v>0</v>
      </c>
    </row>
    <row r="129" spans="1:20" ht="20.399999999999999" hidden="1" x14ac:dyDescent="0.25">
      <c r="A129" s="150" t="s">
        <v>1021</v>
      </c>
      <c r="B129" s="150" t="s">
        <v>949</v>
      </c>
      <c r="C129" s="150" t="s">
        <v>242</v>
      </c>
      <c r="D129" s="150" t="s">
        <v>1092</v>
      </c>
      <c r="E129" s="150" t="s">
        <v>1093</v>
      </c>
      <c r="F129" s="150" t="s">
        <v>1093</v>
      </c>
      <c r="G129" s="151">
        <v>13497062</v>
      </c>
      <c r="H129" s="151">
        <v>0</v>
      </c>
      <c r="I129" s="151">
        <v>68185328</v>
      </c>
      <c r="J129" s="151">
        <v>359</v>
      </c>
      <c r="K129" s="151">
        <v>0</v>
      </c>
      <c r="L129" s="151">
        <v>0</v>
      </c>
      <c r="M129" s="151">
        <v>0</v>
      </c>
      <c r="N129" s="151">
        <v>0</v>
      </c>
      <c r="O129" s="152">
        <v>0</v>
      </c>
      <c r="P129" s="152">
        <v>0</v>
      </c>
      <c r="Q129" s="151">
        <v>68185328</v>
      </c>
      <c r="R129" s="151">
        <v>359</v>
      </c>
      <c r="S129" s="153">
        <v>81682390</v>
      </c>
      <c r="T129" s="154">
        <v>359</v>
      </c>
    </row>
    <row r="130" spans="1:20" ht="20.399999999999999" hidden="1" x14ac:dyDescent="0.25">
      <c r="A130" s="150" t="s">
        <v>1021</v>
      </c>
      <c r="B130" s="150" t="s">
        <v>949</v>
      </c>
      <c r="C130" s="150" t="s">
        <v>247</v>
      </c>
      <c r="D130" s="150" t="s">
        <v>1094</v>
      </c>
      <c r="E130" s="150" t="s">
        <v>1095</v>
      </c>
      <c r="F130" s="150" t="s">
        <v>1095</v>
      </c>
      <c r="G130" s="151">
        <v>0</v>
      </c>
      <c r="H130" s="151">
        <v>0</v>
      </c>
      <c r="I130" s="151">
        <v>0</v>
      </c>
      <c r="J130" s="151">
        <v>0</v>
      </c>
      <c r="K130" s="151">
        <v>261353050</v>
      </c>
      <c r="L130" s="151">
        <v>453257</v>
      </c>
      <c r="M130" s="151">
        <v>0</v>
      </c>
      <c r="N130" s="151">
        <v>0</v>
      </c>
      <c r="O130" s="152">
        <v>0</v>
      </c>
      <c r="P130" s="152">
        <v>0</v>
      </c>
      <c r="Q130" s="151">
        <v>261353050</v>
      </c>
      <c r="R130" s="151">
        <v>453257</v>
      </c>
      <c r="S130" s="153">
        <v>261353050</v>
      </c>
      <c r="T130" s="154">
        <v>453257</v>
      </c>
    </row>
    <row r="131" spans="1:20" ht="20.399999999999999" hidden="1" x14ac:dyDescent="0.25">
      <c r="A131" s="150" t="s">
        <v>1021</v>
      </c>
      <c r="B131" s="150" t="s">
        <v>949</v>
      </c>
      <c r="C131" s="150" t="s">
        <v>253</v>
      </c>
      <c r="D131" s="150" t="s">
        <v>253</v>
      </c>
      <c r="E131" s="150" t="s">
        <v>1096</v>
      </c>
      <c r="F131" s="150" t="s">
        <v>1096</v>
      </c>
      <c r="G131" s="151">
        <v>0</v>
      </c>
      <c r="H131" s="151">
        <v>0</v>
      </c>
      <c r="I131" s="151">
        <v>0</v>
      </c>
      <c r="J131" s="151">
        <v>0</v>
      </c>
      <c r="K131" s="151">
        <v>0</v>
      </c>
      <c r="L131" s="151">
        <v>0</v>
      </c>
      <c r="M131" s="151">
        <v>0</v>
      </c>
      <c r="N131" s="151">
        <v>0</v>
      </c>
      <c r="O131" s="152">
        <v>736462336</v>
      </c>
      <c r="P131" s="152">
        <v>1424447</v>
      </c>
      <c r="Q131" s="151">
        <v>0</v>
      </c>
      <c r="R131" s="151">
        <v>0</v>
      </c>
      <c r="S131" s="153">
        <v>0</v>
      </c>
      <c r="T131" s="154">
        <v>0</v>
      </c>
    </row>
    <row r="132" spans="1:20" ht="20.399999999999999" hidden="1" x14ac:dyDescent="0.25">
      <c r="A132" s="150" t="s">
        <v>1021</v>
      </c>
      <c r="B132" s="150" t="s">
        <v>949</v>
      </c>
      <c r="C132" s="150" t="s">
        <v>255</v>
      </c>
      <c r="D132" s="150" t="s">
        <v>1097</v>
      </c>
      <c r="E132" s="150" t="s">
        <v>1098</v>
      </c>
      <c r="F132" s="150" t="s">
        <v>1098</v>
      </c>
      <c r="G132" s="151">
        <v>28319591</v>
      </c>
      <c r="H132" s="151">
        <v>0</v>
      </c>
      <c r="I132" s="151">
        <v>999299132</v>
      </c>
      <c r="J132" s="151">
        <v>0</v>
      </c>
      <c r="K132" s="151">
        <v>0</v>
      </c>
      <c r="L132" s="151">
        <v>0</v>
      </c>
      <c r="M132" s="151">
        <v>0</v>
      </c>
      <c r="N132" s="151">
        <v>0</v>
      </c>
      <c r="O132" s="152">
        <v>0</v>
      </c>
      <c r="P132" s="152">
        <v>0</v>
      </c>
      <c r="Q132" s="151">
        <v>999299132</v>
      </c>
      <c r="R132" s="151">
        <v>0</v>
      </c>
      <c r="S132" s="153">
        <v>1027618723</v>
      </c>
      <c r="T132" s="154">
        <v>0</v>
      </c>
    </row>
    <row r="133" spans="1:20" ht="20.399999999999999" hidden="1" x14ac:dyDescent="0.25">
      <c r="A133" s="150" t="s">
        <v>1021</v>
      </c>
      <c r="B133" s="150" t="s">
        <v>949</v>
      </c>
      <c r="C133" s="150" t="s">
        <v>255</v>
      </c>
      <c r="D133" s="150" t="s">
        <v>1099</v>
      </c>
      <c r="E133" s="150" t="s">
        <v>1100</v>
      </c>
      <c r="F133" s="150" t="s">
        <v>1100</v>
      </c>
      <c r="G133" s="151">
        <v>5977829</v>
      </c>
      <c r="H133" s="151">
        <v>0</v>
      </c>
      <c r="I133" s="151">
        <v>387605490</v>
      </c>
      <c r="J133" s="151">
        <v>0</v>
      </c>
      <c r="K133" s="151">
        <v>0</v>
      </c>
      <c r="L133" s="151">
        <v>0</v>
      </c>
      <c r="M133" s="151">
        <v>0</v>
      </c>
      <c r="N133" s="151">
        <v>0</v>
      </c>
      <c r="O133" s="152">
        <v>0</v>
      </c>
      <c r="P133" s="152">
        <v>0</v>
      </c>
      <c r="Q133" s="151">
        <v>387605490</v>
      </c>
      <c r="R133" s="151">
        <v>0</v>
      </c>
      <c r="S133" s="153">
        <v>393583319</v>
      </c>
      <c r="T133" s="154">
        <v>0</v>
      </c>
    </row>
    <row r="134" spans="1:20" ht="20.399999999999999" hidden="1" x14ac:dyDescent="0.25">
      <c r="A134" s="150" t="s">
        <v>1021</v>
      </c>
      <c r="B134" s="150" t="s">
        <v>949</v>
      </c>
      <c r="C134" s="150" t="s">
        <v>255</v>
      </c>
      <c r="D134" s="150" t="s">
        <v>1101</v>
      </c>
      <c r="E134" s="150" t="s">
        <v>1102</v>
      </c>
      <c r="F134" s="150" t="s">
        <v>1102</v>
      </c>
      <c r="G134" s="151">
        <v>59271</v>
      </c>
      <c r="H134" s="151">
        <v>0</v>
      </c>
      <c r="I134" s="151">
        <v>12142158</v>
      </c>
      <c r="J134" s="151">
        <v>0</v>
      </c>
      <c r="K134" s="151">
        <v>0</v>
      </c>
      <c r="L134" s="151">
        <v>0</v>
      </c>
      <c r="M134" s="151">
        <v>0</v>
      </c>
      <c r="N134" s="151">
        <v>0</v>
      </c>
      <c r="O134" s="152">
        <v>0</v>
      </c>
      <c r="P134" s="152">
        <v>0</v>
      </c>
      <c r="Q134" s="151">
        <v>12142158</v>
      </c>
      <c r="R134" s="151">
        <v>0</v>
      </c>
      <c r="S134" s="153">
        <v>12201429</v>
      </c>
      <c r="T134" s="154">
        <v>0</v>
      </c>
    </row>
    <row r="135" spans="1:20" ht="20.399999999999999" hidden="1" x14ac:dyDescent="0.25">
      <c r="A135" s="150" t="s">
        <v>1021</v>
      </c>
      <c r="B135" s="150" t="s">
        <v>949</v>
      </c>
      <c r="C135" s="150" t="s">
        <v>260</v>
      </c>
      <c r="D135" s="150" t="s">
        <v>1103</v>
      </c>
      <c r="E135" s="150" t="s">
        <v>1104</v>
      </c>
      <c r="F135" s="150" t="s">
        <v>1104</v>
      </c>
      <c r="G135" s="151">
        <v>68389</v>
      </c>
      <c r="H135" s="151">
        <v>190</v>
      </c>
      <c r="I135" s="151">
        <v>141117</v>
      </c>
      <c r="J135" s="151">
        <v>392</v>
      </c>
      <c r="K135" s="151">
        <v>21440</v>
      </c>
      <c r="L135" s="151">
        <v>60</v>
      </c>
      <c r="M135" s="151">
        <v>0</v>
      </c>
      <c r="N135" s="151">
        <v>0</v>
      </c>
      <c r="O135" s="152">
        <v>0</v>
      </c>
      <c r="P135" s="152">
        <v>0</v>
      </c>
      <c r="Q135" s="151">
        <v>162557</v>
      </c>
      <c r="R135" s="151">
        <v>452</v>
      </c>
      <c r="S135" s="153">
        <v>230946</v>
      </c>
      <c r="T135" s="154">
        <v>642</v>
      </c>
    </row>
    <row r="136" spans="1:20" ht="20.399999999999999" hidden="1" x14ac:dyDescent="0.25">
      <c r="A136" s="150" t="s">
        <v>1021</v>
      </c>
      <c r="B136" s="150" t="s">
        <v>949</v>
      </c>
      <c r="C136" s="150" t="s">
        <v>260</v>
      </c>
      <c r="D136" s="150" t="s">
        <v>1105</v>
      </c>
      <c r="E136" s="150" t="s">
        <v>1106</v>
      </c>
      <c r="F136" s="150" t="s">
        <v>1106</v>
      </c>
      <c r="G136" s="151">
        <v>756</v>
      </c>
      <c r="H136" s="151">
        <v>2</v>
      </c>
      <c r="I136" s="151">
        <v>25155</v>
      </c>
      <c r="J136" s="151">
        <v>12</v>
      </c>
      <c r="K136" s="151">
        <v>0</v>
      </c>
      <c r="L136" s="151">
        <v>0</v>
      </c>
      <c r="M136" s="151">
        <v>0</v>
      </c>
      <c r="N136" s="151">
        <v>0</v>
      </c>
      <c r="O136" s="152">
        <v>0</v>
      </c>
      <c r="P136" s="152">
        <v>0</v>
      </c>
      <c r="Q136" s="151">
        <v>25155</v>
      </c>
      <c r="R136" s="151">
        <v>12</v>
      </c>
      <c r="S136" s="153">
        <v>25911</v>
      </c>
      <c r="T136" s="154">
        <v>14</v>
      </c>
    </row>
    <row r="137" spans="1:20" ht="20.399999999999999" hidden="1" x14ac:dyDescent="0.25">
      <c r="A137" s="150" t="s">
        <v>1021</v>
      </c>
      <c r="B137" s="150" t="s">
        <v>949</v>
      </c>
      <c r="C137" s="150" t="s">
        <v>263</v>
      </c>
      <c r="D137" s="150" t="s">
        <v>1107</v>
      </c>
      <c r="E137" s="150" t="s">
        <v>1108</v>
      </c>
      <c r="F137" s="150" t="s">
        <v>1108</v>
      </c>
      <c r="G137" s="151">
        <v>2511218</v>
      </c>
      <c r="H137" s="151">
        <v>6981</v>
      </c>
      <c r="I137" s="151">
        <v>0</v>
      </c>
      <c r="J137" s="151">
        <v>0</v>
      </c>
      <c r="K137" s="151">
        <v>8857022</v>
      </c>
      <c r="L137" s="151">
        <v>24660</v>
      </c>
      <c r="M137" s="151">
        <v>0</v>
      </c>
      <c r="N137" s="151">
        <v>0</v>
      </c>
      <c r="O137" s="152">
        <v>0</v>
      </c>
      <c r="P137" s="152">
        <v>0</v>
      </c>
      <c r="Q137" s="151">
        <v>8857022</v>
      </c>
      <c r="R137" s="151">
        <v>24660</v>
      </c>
      <c r="S137" s="153">
        <v>11368240</v>
      </c>
      <c r="T137" s="154">
        <v>31641</v>
      </c>
    </row>
    <row r="138" spans="1:20" ht="20.399999999999999" hidden="1" x14ac:dyDescent="0.25">
      <c r="A138" s="150" t="s">
        <v>1021</v>
      </c>
      <c r="B138" s="150" t="s">
        <v>949</v>
      </c>
      <c r="C138" s="150" t="s">
        <v>263</v>
      </c>
      <c r="D138" s="150" t="s">
        <v>1109</v>
      </c>
      <c r="E138" s="150" t="s">
        <v>1110</v>
      </c>
      <c r="F138" s="150" t="s">
        <v>1110</v>
      </c>
      <c r="G138" s="151">
        <v>0</v>
      </c>
      <c r="H138" s="151">
        <v>0</v>
      </c>
      <c r="I138" s="151">
        <v>0</v>
      </c>
      <c r="J138" s="151">
        <v>0</v>
      </c>
      <c r="K138" s="151">
        <v>3017860</v>
      </c>
      <c r="L138" s="151">
        <v>9339</v>
      </c>
      <c r="M138" s="151">
        <v>0</v>
      </c>
      <c r="N138" s="151">
        <v>0</v>
      </c>
      <c r="O138" s="152">
        <v>0</v>
      </c>
      <c r="P138" s="152">
        <v>0</v>
      </c>
      <c r="Q138" s="151">
        <v>3017860</v>
      </c>
      <c r="R138" s="151">
        <v>9339</v>
      </c>
      <c r="S138" s="153">
        <v>3017860</v>
      </c>
      <c r="T138" s="154">
        <v>9339</v>
      </c>
    </row>
    <row r="139" spans="1:20" ht="30.6" hidden="1" x14ac:dyDescent="0.25">
      <c r="A139" s="150" t="s">
        <v>1021</v>
      </c>
      <c r="B139" s="150" t="s">
        <v>949</v>
      </c>
      <c r="C139" s="150" t="s">
        <v>268</v>
      </c>
      <c r="D139" s="150" t="s">
        <v>1111</v>
      </c>
      <c r="E139" s="150" t="s">
        <v>1112</v>
      </c>
      <c r="F139" s="150" t="s">
        <v>1112</v>
      </c>
      <c r="G139" s="151">
        <v>223044</v>
      </c>
      <c r="H139" s="151">
        <v>0</v>
      </c>
      <c r="I139" s="151">
        <v>4388259</v>
      </c>
      <c r="J139" s="151">
        <v>0</v>
      </c>
      <c r="K139" s="151">
        <v>0</v>
      </c>
      <c r="L139" s="151">
        <v>0</v>
      </c>
      <c r="M139" s="151">
        <v>0</v>
      </c>
      <c r="N139" s="151">
        <v>0</v>
      </c>
      <c r="O139" s="152">
        <v>0</v>
      </c>
      <c r="P139" s="152">
        <v>0</v>
      </c>
      <c r="Q139" s="151">
        <v>4388259</v>
      </c>
      <c r="R139" s="151">
        <v>0</v>
      </c>
      <c r="S139" s="153">
        <v>4611303</v>
      </c>
      <c r="T139" s="154">
        <v>0</v>
      </c>
    </row>
    <row r="140" spans="1:20" ht="30.6" hidden="1" x14ac:dyDescent="0.25">
      <c r="A140" s="150" t="s">
        <v>1021</v>
      </c>
      <c r="B140" s="150" t="s">
        <v>949</v>
      </c>
      <c r="C140" s="150" t="s">
        <v>268</v>
      </c>
      <c r="D140" s="150" t="s">
        <v>1113</v>
      </c>
      <c r="E140" s="150" t="s">
        <v>1114</v>
      </c>
      <c r="F140" s="150" t="s">
        <v>1114</v>
      </c>
      <c r="G140" s="151">
        <v>0</v>
      </c>
      <c r="H140" s="151">
        <v>0</v>
      </c>
      <c r="I140" s="151">
        <v>1782352</v>
      </c>
      <c r="J140" s="151">
        <v>0</v>
      </c>
      <c r="K140" s="151">
        <v>0</v>
      </c>
      <c r="L140" s="151">
        <v>0</v>
      </c>
      <c r="M140" s="151">
        <v>0</v>
      </c>
      <c r="N140" s="151">
        <v>0</v>
      </c>
      <c r="O140" s="152">
        <v>0</v>
      </c>
      <c r="P140" s="152">
        <v>0</v>
      </c>
      <c r="Q140" s="151">
        <v>1782352</v>
      </c>
      <c r="R140" s="151">
        <v>0</v>
      </c>
      <c r="S140" s="153">
        <v>1782352</v>
      </c>
      <c r="T140" s="154">
        <v>0</v>
      </c>
    </row>
    <row r="141" spans="1:20" ht="20.399999999999999" hidden="1" x14ac:dyDescent="0.25">
      <c r="A141" s="150" t="s">
        <v>1021</v>
      </c>
      <c r="B141" s="150" t="s">
        <v>363</v>
      </c>
      <c r="C141" s="150" t="s">
        <v>232</v>
      </c>
      <c r="D141" s="150" t="s">
        <v>1115</v>
      </c>
      <c r="E141" s="150" t="s">
        <v>1116</v>
      </c>
      <c r="F141" s="150" t="s">
        <v>1116</v>
      </c>
      <c r="G141" s="151">
        <v>0</v>
      </c>
      <c r="H141" s="151">
        <v>0</v>
      </c>
      <c r="I141" s="151">
        <v>0</v>
      </c>
      <c r="J141" s="151">
        <v>0</v>
      </c>
      <c r="K141" s="151">
        <v>13480201</v>
      </c>
      <c r="L141" s="151">
        <v>28259.23</v>
      </c>
      <c r="M141" s="151">
        <v>0</v>
      </c>
      <c r="N141" s="151">
        <v>0</v>
      </c>
      <c r="O141" s="152">
        <v>0</v>
      </c>
      <c r="P141" s="152">
        <v>0</v>
      </c>
      <c r="Q141" s="151">
        <v>13480201</v>
      </c>
      <c r="R141" s="151">
        <v>28259.23</v>
      </c>
      <c r="S141" s="153">
        <v>13480201</v>
      </c>
      <c r="T141" s="154">
        <v>28259.23</v>
      </c>
    </row>
    <row r="142" spans="1:20" ht="20.399999999999999" hidden="1" x14ac:dyDescent="0.25">
      <c r="A142" s="150" t="s">
        <v>1021</v>
      </c>
      <c r="B142" s="150" t="s">
        <v>363</v>
      </c>
      <c r="C142" s="150" t="s">
        <v>232</v>
      </c>
      <c r="D142" s="150" t="s">
        <v>1117</v>
      </c>
      <c r="E142" s="150" t="s">
        <v>1118</v>
      </c>
      <c r="F142" s="150" t="s">
        <v>1118</v>
      </c>
      <c r="G142" s="151">
        <v>0</v>
      </c>
      <c r="H142" s="151">
        <v>0</v>
      </c>
      <c r="I142" s="151">
        <v>0</v>
      </c>
      <c r="J142" s="151">
        <v>0</v>
      </c>
      <c r="K142" s="151">
        <v>57760152.5</v>
      </c>
      <c r="L142" s="151">
        <v>147984.5</v>
      </c>
      <c r="M142" s="151">
        <v>0</v>
      </c>
      <c r="N142" s="151">
        <v>0</v>
      </c>
      <c r="O142" s="152">
        <v>0</v>
      </c>
      <c r="P142" s="152">
        <v>0</v>
      </c>
      <c r="Q142" s="151">
        <v>57760152.5</v>
      </c>
      <c r="R142" s="151">
        <v>147984.5</v>
      </c>
      <c r="S142" s="153">
        <v>57760152.5</v>
      </c>
      <c r="T142" s="154">
        <v>147984.5</v>
      </c>
    </row>
    <row r="143" spans="1:20" ht="20.399999999999999" hidden="1" x14ac:dyDescent="0.25">
      <c r="A143" s="150" t="s">
        <v>1021</v>
      </c>
      <c r="B143" s="150" t="s">
        <v>363</v>
      </c>
      <c r="C143" s="150" t="s">
        <v>232</v>
      </c>
      <c r="D143" s="150" t="s">
        <v>1119</v>
      </c>
      <c r="E143" s="150" t="s">
        <v>1120</v>
      </c>
      <c r="F143" s="150" t="s">
        <v>1120</v>
      </c>
      <c r="G143" s="151">
        <v>0</v>
      </c>
      <c r="H143" s="151">
        <v>0</v>
      </c>
      <c r="I143" s="151">
        <v>0</v>
      </c>
      <c r="J143" s="151">
        <v>0</v>
      </c>
      <c r="K143" s="151">
        <v>259880.23</v>
      </c>
      <c r="L143" s="151">
        <v>850.21</v>
      </c>
      <c r="M143" s="151">
        <v>0</v>
      </c>
      <c r="N143" s="151">
        <v>0</v>
      </c>
      <c r="O143" s="152">
        <v>0</v>
      </c>
      <c r="P143" s="152">
        <v>0</v>
      </c>
      <c r="Q143" s="151">
        <v>259880.23</v>
      </c>
      <c r="R143" s="151">
        <v>850.21</v>
      </c>
      <c r="S143" s="153">
        <v>259880.23</v>
      </c>
      <c r="T143" s="154">
        <v>850.21</v>
      </c>
    </row>
    <row r="144" spans="1:20" ht="20.399999999999999" hidden="1" x14ac:dyDescent="0.25">
      <c r="A144" s="150" t="s">
        <v>1021</v>
      </c>
      <c r="B144" s="150" t="s">
        <v>363</v>
      </c>
      <c r="C144" s="150" t="s">
        <v>232</v>
      </c>
      <c r="D144" s="150" t="s">
        <v>1121</v>
      </c>
      <c r="E144" s="150" t="s">
        <v>1122</v>
      </c>
      <c r="F144" s="150" t="s">
        <v>1122</v>
      </c>
      <c r="G144" s="151">
        <v>0</v>
      </c>
      <c r="H144" s="151">
        <v>0</v>
      </c>
      <c r="I144" s="151">
        <v>0</v>
      </c>
      <c r="J144" s="151">
        <v>0</v>
      </c>
      <c r="K144" s="151">
        <v>14009337.16</v>
      </c>
      <c r="L144" s="151">
        <v>28344.49</v>
      </c>
      <c r="M144" s="151">
        <v>0</v>
      </c>
      <c r="N144" s="151">
        <v>0</v>
      </c>
      <c r="O144" s="152">
        <v>0</v>
      </c>
      <c r="P144" s="152">
        <v>0</v>
      </c>
      <c r="Q144" s="151">
        <v>14009337.16</v>
      </c>
      <c r="R144" s="151">
        <v>28344.49</v>
      </c>
      <c r="S144" s="153">
        <v>14009337.16</v>
      </c>
      <c r="T144" s="154">
        <v>28344.49</v>
      </c>
    </row>
    <row r="145" spans="1:20" ht="20.399999999999999" hidden="1" x14ac:dyDescent="0.25">
      <c r="A145" s="150" t="s">
        <v>1021</v>
      </c>
      <c r="B145" s="150" t="s">
        <v>363</v>
      </c>
      <c r="C145" s="150" t="s">
        <v>232</v>
      </c>
      <c r="D145" s="150" t="s">
        <v>1123</v>
      </c>
      <c r="E145" s="150" t="s">
        <v>1124</v>
      </c>
      <c r="F145" s="150" t="s">
        <v>1124</v>
      </c>
      <c r="G145" s="151">
        <v>0</v>
      </c>
      <c r="H145" s="151">
        <v>0</v>
      </c>
      <c r="I145" s="151">
        <v>0</v>
      </c>
      <c r="J145" s="151">
        <v>0</v>
      </c>
      <c r="K145" s="151">
        <v>0</v>
      </c>
      <c r="L145" s="151">
        <v>0</v>
      </c>
      <c r="M145" s="151">
        <v>63043756</v>
      </c>
      <c r="N145" s="151">
        <v>119075.6875</v>
      </c>
      <c r="O145" s="152">
        <v>0</v>
      </c>
      <c r="P145" s="152">
        <v>0</v>
      </c>
      <c r="Q145" s="151">
        <v>63043756.130000003</v>
      </c>
      <c r="R145" s="151">
        <v>119075.69</v>
      </c>
      <c r="S145" s="153">
        <v>63043756.130000003</v>
      </c>
      <c r="T145" s="154">
        <v>119075.69</v>
      </c>
    </row>
    <row r="146" spans="1:20" ht="40.799999999999997" hidden="1" x14ac:dyDescent="0.25">
      <c r="A146" s="150" t="s">
        <v>1021</v>
      </c>
      <c r="B146" s="150" t="s">
        <v>363</v>
      </c>
      <c r="C146" s="150" t="s">
        <v>234</v>
      </c>
      <c r="D146" s="150" t="s">
        <v>288</v>
      </c>
      <c r="E146" s="150" t="s">
        <v>1125</v>
      </c>
      <c r="F146" s="150" t="s">
        <v>1125</v>
      </c>
      <c r="G146" s="151">
        <v>60990454.549999997</v>
      </c>
      <c r="H146" s="151">
        <v>144443</v>
      </c>
      <c r="I146" s="151">
        <v>0</v>
      </c>
      <c r="J146" s="151">
        <v>0</v>
      </c>
      <c r="K146" s="151">
        <v>153188012.30000001</v>
      </c>
      <c r="L146" s="151">
        <v>376259.34</v>
      </c>
      <c r="M146" s="151">
        <v>26068998</v>
      </c>
      <c r="N146" s="151">
        <v>531807.5625</v>
      </c>
      <c r="O146" s="152">
        <v>0</v>
      </c>
      <c r="P146" s="152">
        <v>0</v>
      </c>
      <c r="Q146" s="151">
        <v>179257011.19</v>
      </c>
      <c r="R146" s="151">
        <v>908066.93</v>
      </c>
      <c r="S146" s="153">
        <v>240247465.74000001</v>
      </c>
      <c r="T146" s="154">
        <v>1052510.02</v>
      </c>
    </row>
    <row r="147" spans="1:20" ht="40.799999999999997" hidden="1" x14ac:dyDescent="0.25">
      <c r="A147" s="150" t="s">
        <v>1021</v>
      </c>
      <c r="B147" s="150" t="s">
        <v>363</v>
      </c>
      <c r="C147" s="150" t="s">
        <v>234</v>
      </c>
      <c r="D147" s="150" t="s">
        <v>290</v>
      </c>
      <c r="E147" s="150" t="s">
        <v>1126</v>
      </c>
      <c r="F147" s="150" t="s">
        <v>1126</v>
      </c>
      <c r="G147" s="151">
        <v>78225456.560000002</v>
      </c>
      <c r="H147" s="151">
        <v>262798</v>
      </c>
      <c r="I147" s="151">
        <v>48835034.890000001</v>
      </c>
      <c r="J147" s="151">
        <v>171398.44</v>
      </c>
      <c r="K147" s="151">
        <v>312585072.06999999</v>
      </c>
      <c r="L147" s="151">
        <v>970990</v>
      </c>
      <c r="M147" s="151">
        <v>9230610</v>
      </c>
      <c r="N147" s="151">
        <v>283379.75</v>
      </c>
      <c r="O147" s="152">
        <v>0</v>
      </c>
      <c r="P147" s="152">
        <v>0</v>
      </c>
      <c r="Q147" s="151">
        <v>370650717.32999998</v>
      </c>
      <c r="R147" s="151">
        <v>1425768.19</v>
      </c>
      <c r="S147" s="153">
        <v>448876173.88999999</v>
      </c>
      <c r="T147" s="154">
        <v>1688566.79</v>
      </c>
    </row>
    <row r="148" spans="1:20" ht="20.399999999999999" hidden="1" x14ac:dyDescent="0.25">
      <c r="A148" s="150" t="s">
        <v>1021</v>
      </c>
      <c r="B148" s="150" t="s">
        <v>363</v>
      </c>
      <c r="C148" s="150" t="s">
        <v>242</v>
      </c>
      <c r="D148" s="150" t="s">
        <v>242</v>
      </c>
      <c r="E148" s="150" t="s">
        <v>1127</v>
      </c>
      <c r="F148" s="150" t="s">
        <v>1127</v>
      </c>
      <c r="G148" s="151">
        <v>25793618.289999999</v>
      </c>
      <c r="H148" s="151">
        <v>0</v>
      </c>
      <c r="I148" s="151">
        <v>170430770.41999999</v>
      </c>
      <c r="J148" s="151">
        <v>12.23</v>
      </c>
      <c r="K148" s="151">
        <v>85484.41</v>
      </c>
      <c r="L148" s="151">
        <v>4093.88</v>
      </c>
      <c r="M148" s="151">
        <v>0</v>
      </c>
      <c r="N148" s="151">
        <v>0</v>
      </c>
      <c r="O148" s="152">
        <v>0</v>
      </c>
      <c r="P148" s="152">
        <v>0</v>
      </c>
      <c r="Q148" s="151">
        <v>170516254.83000001</v>
      </c>
      <c r="R148" s="151">
        <v>4106.1099999999997</v>
      </c>
      <c r="S148" s="153">
        <v>196309873.12</v>
      </c>
      <c r="T148" s="154">
        <v>4106.1099999999997</v>
      </c>
    </row>
    <row r="149" spans="1:20" hidden="1" x14ac:dyDescent="0.25">
      <c r="A149" s="150" t="s">
        <v>1021</v>
      </c>
      <c r="B149" s="150" t="s">
        <v>363</v>
      </c>
      <c r="C149" s="150" t="s">
        <v>247</v>
      </c>
      <c r="D149" s="150" t="s">
        <v>247</v>
      </c>
      <c r="E149" s="150" t="s">
        <v>1128</v>
      </c>
      <c r="F149" s="150" t="s">
        <v>1128</v>
      </c>
      <c r="G149" s="151">
        <v>0</v>
      </c>
      <c r="H149" s="151">
        <v>0</v>
      </c>
      <c r="I149" s="151">
        <v>0</v>
      </c>
      <c r="J149" s="151">
        <v>0</v>
      </c>
      <c r="K149" s="151">
        <v>143311258.59999999</v>
      </c>
      <c r="L149" s="151">
        <v>350604.49</v>
      </c>
      <c r="M149" s="151">
        <v>0</v>
      </c>
      <c r="N149" s="151">
        <v>0</v>
      </c>
      <c r="O149" s="152">
        <v>0</v>
      </c>
      <c r="P149" s="152">
        <v>0</v>
      </c>
      <c r="Q149" s="151">
        <v>143311258.59999999</v>
      </c>
      <c r="R149" s="151">
        <v>350604.49</v>
      </c>
      <c r="S149" s="153">
        <v>143311258.59999999</v>
      </c>
      <c r="T149" s="154">
        <v>350604.49</v>
      </c>
    </row>
    <row r="150" spans="1:20" hidden="1" x14ac:dyDescent="0.25">
      <c r="A150" s="150" t="s">
        <v>1021</v>
      </c>
      <c r="B150" s="150" t="s">
        <v>363</v>
      </c>
      <c r="C150" s="150" t="s">
        <v>253</v>
      </c>
      <c r="D150" s="150" t="s">
        <v>253</v>
      </c>
      <c r="E150" s="150" t="s">
        <v>835</v>
      </c>
      <c r="F150" s="150" t="s">
        <v>835</v>
      </c>
      <c r="G150" s="151">
        <v>0</v>
      </c>
      <c r="H150" s="151">
        <v>0</v>
      </c>
      <c r="I150" s="151">
        <v>0</v>
      </c>
      <c r="J150" s="151">
        <v>0</v>
      </c>
      <c r="K150" s="151">
        <v>0</v>
      </c>
      <c r="L150" s="151">
        <v>0</v>
      </c>
      <c r="M150" s="151">
        <v>0</v>
      </c>
      <c r="N150" s="151">
        <v>0</v>
      </c>
      <c r="O150" s="152">
        <v>329931328</v>
      </c>
      <c r="P150" s="152">
        <v>837085.6875</v>
      </c>
      <c r="Q150" s="151">
        <v>0</v>
      </c>
      <c r="R150" s="151">
        <v>0</v>
      </c>
      <c r="S150" s="153">
        <v>0</v>
      </c>
      <c r="T150" s="154">
        <v>0</v>
      </c>
    </row>
    <row r="151" spans="1:20" hidden="1" x14ac:dyDescent="0.25">
      <c r="A151" s="150" t="s">
        <v>1021</v>
      </c>
      <c r="B151" s="150" t="s">
        <v>363</v>
      </c>
      <c r="C151" s="150" t="s">
        <v>255</v>
      </c>
      <c r="D151" s="150" t="s">
        <v>255</v>
      </c>
      <c r="E151" s="150" t="s">
        <v>1129</v>
      </c>
      <c r="F151" s="150" t="s">
        <v>1129</v>
      </c>
      <c r="G151" s="151">
        <v>8134017.8200000003</v>
      </c>
      <c r="H151" s="151">
        <v>0</v>
      </c>
      <c r="I151" s="151">
        <v>513172632.81999999</v>
      </c>
      <c r="J151" s="151">
        <v>0</v>
      </c>
      <c r="K151" s="151">
        <v>0</v>
      </c>
      <c r="L151" s="151">
        <v>0</v>
      </c>
      <c r="M151" s="151">
        <v>0</v>
      </c>
      <c r="N151" s="151">
        <v>0</v>
      </c>
      <c r="O151" s="152">
        <v>0</v>
      </c>
      <c r="P151" s="152">
        <v>0</v>
      </c>
      <c r="Q151" s="151">
        <v>513172632.81999999</v>
      </c>
      <c r="R151" s="151">
        <v>0</v>
      </c>
      <c r="S151" s="153">
        <v>521306650.63999999</v>
      </c>
      <c r="T151" s="154">
        <v>0</v>
      </c>
    </row>
    <row r="152" spans="1:20" ht="20.399999999999999" hidden="1" x14ac:dyDescent="0.25">
      <c r="A152" s="150" t="s">
        <v>1021</v>
      </c>
      <c r="B152" s="150" t="s">
        <v>363</v>
      </c>
      <c r="C152" s="150" t="s">
        <v>260</v>
      </c>
      <c r="D152" s="150" t="s">
        <v>297</v>
      </c>
      <c r="E152" s="150" t="s">
        <v>1130</v>
      </c>
      <c r="F152" s="150" t="s">
        <v>1130</v>
      </c>
      <c r="G152" s="151">
        <v>0</v>
      </c>
      <c r="H152" s="151">
        <v>0</v>
      </c>
      <c r="I152" s="151">
        <v>4361.3999999999996</v>
      </c>
      <c r="J152" s="151">
        <v>0</v>
      </c>
      <c r="K152" s="151">
        <v>0</v>
      </c>
      <c r="L152" s="151">
        <v>0</v>
      </c>
      <c r="M152" s="151">
        <v>0</v>
      </c>
      <c r="N152" s="151">
        <v>0</v>
      </c>
      <c r="O152" s="152">
        <v>0</v>
      </c>
      <c r="P152" s="152">
        <v>0</v>
      </c>
      <c r="Q152" s="151">
        <v>4361.3999999999996</v>
      </c>
      <c r="R152" s="151">
        <v>0</v>
      </c>
      <c r="S152" s="153">
        <v>4361.3999999999996</v>
      </c>
      <c r="T152" s="154">
        <v>0</v>
      </c>
    </row>
    <row r="153" spans="1:20" ht="20.399999999999999" hidden="1" x14ac:dyDescent="0.25">
      <c r="A153" s="150" t="s">
        <v>1021</v>
      </c>
      <c r="B153" s="150" t="s">
        <v>363</v>
      </c>
      <c r="C153" s="150" t="s">
        <v>263</v>
      </c>
      <c r="D153" s="150" t="s">
        <v>278</v>
      </c>
      <c r="E153" s="150" t="s">
        <v>1131</v>
      </c>
      <c r="F153" s="150" t="s">
        <v>1131</v>
      </c>
      <c r="G153" s="151">
        <v>701157.58</v>
      </c>
      <c r="H153" s="151">
        <v>1972</v>
      </c>
      <c r="I153" s="151">
        <v>471252.1</v>
      </c>
      <c r="J153" s="151">
        <v>1312.45</v>
      </c>
      <c r="K153" s="151">
        <v>4725907.04</v>
      </c>
      <c r="L153" s="151">
        <v>13161.04</v>
      </c>
      <c r="M153" s="151">
        <v>0</v>
      </c>
      <c r="N153" s="151">
        <v>0</v>
      </c>
      <c r="O153" s="152">
        <v>0</v>
      </c>
      <c r="P153" s="152">
        <v>0</v>
      </c>
      <c r="Q153" s="151">
        <v>5197159.1399999997</v>
      </c>
      <c r="R153" s="151">
        <v>14473.49</v>
      </c>
      <c r="S153" s="153">
        <v>5898316.7199999997</v>
      </c>
      <c r="T153" s="154">
        <v>16446.009999999998</v>
      </c>
    </row>
    <row r="154" spans="1:20" ht="30.6" hidden="1" x14ac:dyDescent="0.25">
      <c r="A154" s="150" t="s">
        <v>1021</v>
      </c>
      <c r="B154" s="150" t="s">
        <v>363</v>
      </c>
      <c r="C154" s="150" t="s">
        <v>268</v>
      </c>
      <c r="D154" s="150" t="s">
        <v>300</v>
      </c>
      <c r="E154" s="150" t="s">
        <v>1132</v>
      </c>
      <c r="F154" s="150" t="s">
        <v>1132</v>
      </c>
      <c r="G154" s="151">
        <v>209748</v>
      </c>
      <c r="H154" s="151">
        <v>0</v>
      </c>
      <c r="I154" s="151">
        <v>1991248.31</v>
      </c>
      <c r="J154" s="151">
        <v>0</v>
      </c>
      <c r="K154" s="151">
        <v>0</v>
      </c>
      <c r="L154" s="151">
        <v>0</v>
      </c>
      <c r="M154" s="151">
        <v>0</v>
      </c>
      <c r="N154" s="151">
        <v>0</v>
      </c>
      <c r="O154" s="152">
        <v>0</v>
      </c>
      <c r="P154" s="152">
        <v>0</v>
      </c>
      <c r="Q154" s="151">
        <v>1991248.31</v>
      </c>
      <c r="R154" s="151">
        <v>0</v>
      </c>
      <c r="S154" s="153">
        <v>2200996.31</v>
      </c>
      <c r="T154" s="154">
        <v>0</v>
      </c>
    </row>
    <row r="155" spans="1:20" ht="20.399999999999999" hidden="1" x14ac:dyDescent="0.25">
      <c r="A155" s="150" t="s">
        <v>1021</v>
      </c>
      <c r="B155" s="150" t="s">
        <v>364</v>
      </c>
      <c r="C155" s="150" t="s">
        <v>232</v>
      </c>
      <c r="D155" s="150" t="s">
        <v>1133</v>
      </c>
      <c r="E155" s="150" t="s">
        <v>1134</v>
      </c>
      <c r="F155" s="150" t="s">
        <v>1134</v>
      </c>
      <c r="G155" s="151">
        <v>0</v>
      </c>
      <c r="H155" s="151">
        <v>0</v>
      </c>
      <c r="I155" s="151">
        <v>0</v>
      </c>
      <c r="J155" s="151">
        <v>0</v>
      </c>
      <c r="K155" s="151">
        <v>3559120</v>
      </c>
      <c r="L155" s="151">
        <v>11728</v>
      </c>
      <c r="M155" s="151">
        <v>0</v>
      </c>
      <c r="N155" s="151">
        <v>0</v>
      </c>
      <c r="O155" s="152">
        <v>0</v>
      </c>
      <c r="P155" s="152">
        <v>0</v>
      </c>
      <c r="Q155" s="151">
        <v>3559120</v>
      </c>
      <c r="R155" s="151">
        <v>11728</v>
      </c>
      <c r="S155" s="153">
        <v>3559120</v>
      </c>
      <c r="T155" s="154">
        <v>11728</v>
      </c>
    </row>
    <row r="156" spans="1:20" ht="40.799999999999997" hidden="1" x14ac:dyDescent="0.25">
      <c r="A156" s="150" t="s">
        <v>1021</v>
      </c>
      <c r="B156" s="150" t="s">
        <v>364</v>
      </c>
      <c r="C156" s="150" t="s">
        <v>234</v>
      </c>
      <c r="D156" s="150" t="s">
        <v>1135</v>
      </c>
      <c r="E156" s="150" t="s">
        <v>1136</v>
      </c>
      <c r="F156" s="150" t="s">
        <v>1136</v>
      </c>
      <c r="G156" s="151">
        <v>106244006</v>
      </c>
      <c r="H156" s="151">
        <v>267535</v>
      </c>
      <c r="I156" s="151">
        <v>27580556</v>
      </c>
      <c r="J156" s="151">
        <v>98060</v>
      </c>
      <c r="K156" s="151">
        <v>288554110</v>
      </c>
      <c r="L156" s="151">
        <v>781854</v>
      </c>
      <c r="M156" s="151">
        <v>6542298</v>
      </c>
      <c r="N156" s="151">
        <v>18369</v>
      </c>
      <c r="O156" s="152">
        <v>0</v>
      </c>
      <c r="P156" s="152">
        <v>0</v>
      </c>
      <c r="Q156" s="151">
        <v>322676964</v>
      </c>
      <c r="R156" s="151">
        <v>898283</v>
      </c>
      <c r="S156" s="153">
        <v>428920970</v>
      </c>
      <c r="T156" s="154">
        <v>1165818</v>
      </c>
    </row>
    <row r="157" spans="1:20" ht="40.799999999999997" hidden="1" x14ac:dyDescent="0.25">
      <c r="A157" s="150" t="s">
        <v>1021</v>
      </c>
      <c r="B157" s="150" t="s">
        <v>364</v>
      </c>
      <c r="C157" s="150" t="s">
        <v>234</v>
      </c>
      <c r="D157" s="150" t="s">
        <v>836</v>
      </c>
      <c r="E157" s="150" t="s">
        <v>1137</v>
      </c>
      <c r="F157" s="150" t="s">
        <v>1137</v>
      </c>
      <c r="G157" s="151">
        <v>29318471</v>
      </c>
      <c r="H157" s="151">
        <v>71323</v>
      </c>
      <c r="I157" s="151">
        <v>8472026</v>
      </c>
      <c r="J157" s="151">
        <v>30358</v>
      </c>
      <c r="K157" s="151">
        <v>73170373</v>
      </c>
      <c r="L157" s="151">
        <v>208132</v>
      </c>
      <c r="M157" s="151">
        <v>3449045</v>
      </c>
      <c r="N157" s="151">
        <v>6494</v>
      </c>
      <c r="O157" s="152">
        <v>0</v>
      </c>
      <c r="P157" s="152">
        <v>0</v>
      </c>
      <c r="Q157" s="151">
        <v>85091444</v>
      </c>
      <c r="R157" s="151">
        <v>244984</v>
      </c>
      <c r="S157" s="153">
        <v>114409915</v>
      </c>
      <c r="T157" s="154">
        <v>316307</v>
      </c>
    </row>
    <row r="158" spans="1:20" ht="20.399999999999999" hidden="1" x14ac:dyDescent="0.25">
      <c r="A158" s="150" t="s">
        <v>1021</v>
      </c>
      <c r="B158" s="150" t="s">
        <v>364</v>
      </c>
      <c r="C158" s="150" t="s">
        <v>242</v>
      </c>
      <c r="D158" s="150" t="s">
        <v>1138</v>
      </c>
      <c r="E158" s="150" t="s">
        <v>1139</v>
      </c>
      <c r="F158" s="150" t="s">
        <v>1139</v>
      </c>
      <c r="G158" s="151">
        <v>19249070</v>
      </c>
      <c r="H158" s="151">
        <v>0</v>
      </c>
      <c r="I158" s="151">
        <v>86659464</v>
      </c>
      <c r="J158" s="151">
        <v>0</v>
      </c>
      <c r="K158" s="151">
        <v>0</v>
      </c>
      <c r="L158" s="151">
        <v>0</v>
      </c>
      <c r="M158" s="151">
        <v>0</v>
      </c>
      <c r="N158" s="151">
        <v>0</v>
      </c>
      <c r="O158" s="152">
        <v>0</v>
      </c>
      <c r="P158" s="152">
        <v>0</v>
      </c>
      <c r="Q158" s="151">
        <v>86659464</v>
      </c>
      <c r="R158" s="151">
        <v>0</v>
      </c>
      <c r="S158" s="153">
        <v>105908534</v>
      </c>
      <c r="T158" s="154">
        <v>0</v>
      </c>
    </row>
    <row r="159" spans="1:20" ht="20.399999999999999" hidden="1" x14ac:dyDescent="0.25">
      <c r="A159" s="150" t="s">
        <v>1021</v>
      </c>
      <c r="B159" s="150" t="s">
        <v>364</v>
      </c>
      <c r="C159" s="150" t="s">
        <v>242</v>
      </c>
      <c r="D159" s="150" t="s">
        <v>837</v>
      </c>
      <c r="E159" s="150" t="s">
        <v>1140</v>
      </c>
      <c r="F159" s="150" t="s">
        <v>1140</v>
      </c>
      <c r="G159" s="151">
        <v>7338168</v>
      </c>
      <c r="H159" s="151">
        <v>0</v>
      </c>
      <c r="I159" s="151">
        <v>30297286</v>
      </c>
      <c r="J159" s="151">
        <v>0</v>
      </c>
      <c r="K159" s="151">
        <v>0</v>
      </c>
      <c r="L159" s="151">
        <v>0</v>
      </c>
      <c r="M159" s="151">
        <v>0</v>
      </c>
      <c r="N159" s="151">
        <v>0</v>
      </c>
      <c r="O159" s="152">
        <v>0</v>
      </c>
      <c r="P159" s="152">
        <v>0</v>
      </c>
      <c r="Q159" s="151">
        <v>30297286</v>
      </c>
      <c r="R159" s="151">
        <v>0</v>
      </c>
      <c r="S159" s="153">
        <v>37635454</v>
      </c>
      <c r="T159" s="154">
        <v>0</v>
      </c>
    </row>
    <row r="160" spans="1:20" ht="20.399999999999999" hidden="1" x14ac:dyDescent="0.25">
      <c r="A160" s="150" t="s">
        <v>1021</v>
      </c>
      <c r="B160" s="150" t="s">
        <v>364</v>
      </c>
      <c r="C160" s="150" t="s">
        <v>247</v>
      </c>
      <c r="D160" s="150" t="s">
        <v>1141</v>
      </c>
      <c r="E160" s="150" t="s">
        <v>1142</v>
      </c>
      <c r="F160" s="150" t="s">
        <v>1142</v>
      </c>
      <c r="G160" s="151">
        <v>0</v>
      </c>
      <c r="H160" s="151">
        <v>0</v>
      </c>
      <c r="I160" s="151">
        <v>0</v>
      </c>
      <c r="J160" s="151">
        <v>0</v>
      </c>
      <c r="K160" s="151">
        <v>37618741</v>
      </c>
      <c r="L160" s="151">
        <v>109366</v>
      </c>
      <c r="M160" s="151">
        <v>0</v>
      </c>
      <c r="N160" s="151">
        <v>0</v>
      </c>
      <c r="O160" s="152">
        <v>0</v>
      </c>
      <c r="P160" s="152">
        <v>0</v>
      </c>
      <c r="Q160" s="151">
        <v>37618741</v>
      </c>
      <c r="R160" s="151">
        <v>109366</v>
      </c>
      <c r="S160" s="153">
        <v>37618741</v>
      </c>
      <c r="T160" s="154">
        <v>109366</v>
      </c>
    </row>
    <row r="161" spans="1:20" ht="20.399999999999999" hidden="1" x14ac:dyDescent="0.25">
      <c r="A161" s="150" t="s">
        <v>1021</v>
      </c>
      <c r="B161" s="150" t="s">
        <v>364</v>
      </c>
      <c r="C161" s="150" t="s">
        <v>253</v>
      </c>
      <c r="D161" s="150" t="s">
        <v>253</v>
      </c>
      <c r="E161" s="150" t="s">
        <v>1143</v>
      </c>
      <c r="F161" s="150" t="s">
        <v>1143</v>
      </c>
      <c r="G161" s="151">
        <v>0</v>
      </c>
      <c r="H161" s="151">
        <v>0</v>
      </c>
      <c r="I161" s="151">
        <v>0</v>
      </c>
      <c r="J161" s="151">
        <v>0</v>
      </c>
      <c r="K161" s="151">
        <v>0</v>
      </c>
      <c r="L161" s="151">
        <v>0</v>
      </c>
      <c r="M161" s="151">
        <v>0</v>
      </c>
      <c r="N161" s="151">
        <v>0</v>
      </c>
      <c r="O161" s="152">
        <v>256610384</v>
      </c>
      <c r="P161" s="152">
        <v>583352</v>
      </c>
      <c r="Q161" s="151">
        <v>0</v>
      </c>
      <c r="R161" s="151">
        <v>0</v>
      </c>
      <c r="S161" s="153">
        <v>0</v>
      </c>
      <c r="T161" s="154">
        <v>0</v>
      </c>
    </row>
    <row r="162" spans="1:20" ht="20.399999999999999" hidden="1" x14ac:dyDescent="0.25">
      <c r="A162" s="150" t="s">
        <v>1021</v>
      </c>
      <c r="B162" s="150" t="s">
        <v>364</v>
      </c>
      <c r="C162" s="150" t="s">
        <v>255</v>
      </c>
      <c r="D162" s="150" t="s">
        <v>1144</v>
      </c>
      <c r="E162" s="150" t="s">
        <v>1145</v>
      </c>
      <c r="F162" s="150" t="s">
        <v>1145</v>
      </c>
      <c r="G162" s="151">
        <v>8657781</v>
      </c>
      <c r="H162" s="151">
        <v>0</v>
      </c>
      <c r="I162" s="151">
        <v>298221481</v>
      </c>
      <c r="J162" s="151">
        <v>0</v>
      </c>
      <c r="K162" s="151">
        <v>0</v>
      </c>
      <c r="L162" s="151">
        <v>0</v>
      </c>
      <c r="M162" s="151">
        <v>0</v>
      </c>
      <c r="N162" s="151">
        <v>0</v>
      </c>
      <c r="O162" s="152">
        <v>0</v>
      </c>
      <c r="P162" s="152">
        <v>0</v>
      </c>
      <c r="Q162" s="151">
        <v>298221481</v>
      </c>
      <c r="R162" s="151">
        <v>0</v>
      </c>
      <c r="S162" s="153">
        <v>306879262</v>
      </c>
      <c r="T162" s="154">
        <v>0</v>
      </c>
    </row>
    <row r="163" spans="1:20" ht="20.399999999999999" hidden="1" x14ac:dyDescent="0.25">
      <c r="A163" s="150" t="s">
        <v>1021</v>
      </c>
      <c r="B163" s="150" t="s">
        <v>364</v>
      </c>
      <c r="C163" s="150" t="s">
        <v>255</v>
      </c>
      <c r="D163" s="150" t="s">
        <v>838</v>
      </c>
      <c r="E163" s="150" t="s">
        <v>1146</v>
      </c>
      <c r="F163" s="150" t="s">
        <v>1146</v>
      </c>
      <c r="G163" s="151">
        <v>6652390</v>
      </c>
      <c r="H163" s="151">
        <v>0</v>
      </c>
      <c r="I163" s="151">
        <v>125636709</v>
      </c>
      <c r="J163" s="151">
        <v>0</v>
      </c>
      <c r="K163" s="151">
        <v>0</v>
      </c>
      <c r="L163" s="151">
        <v>0</v>
      </c>
      <c r="M163" s="151">
        <v>0</v>
      </c>
      <c r="N163" s="151">
        <v>0</v>
      </c>
      <c r="O163" s="152">
        <v>0</v>
      </c>
      <c r="P163" s="152">
        <v>0</v>
      </c>
      <c r="Q163" s="151">
        <v>125636709</v>
      </c>
      <c r="R163" s="151">
        <v>0</v>
      </c>
      <c r="S163" s="153">
        <v>132289099</v>
      </c>
      <c r="T163" s="154">
        <v>0</v>
      </c>
    </row>
    <row r="164" spans="1:20" ht="20.399999999999999" hidden="1" x14ac:dyDescent="0.25">
      <c r="A164" s="150" t="s">
        <v>1021</v>
      </c>
      <c r="B164" s="150" t="s">
        <v>364</v>
      </c>
      <c r="C164" s="150" t="s">
        <v>260</v>
      </c>
      <c r="D164" s="150" t="s">
        <v>1147</v>
      </c>
      <c r="E164" s="150" t="s">
        <v>1148</v>
      </c>
      <c r="F164" s="150" t="s">
        <v>1148</v>
      </c>
      <c r="G164" s="151">
        <v>59225</v>
      </c>
      <c r="H164" s="151">
        <v>169</v>
      </c>
      <c r="I164" s="151">
        <v>236734</v>
      </c>
      <c r="J164" s="151">
        <v>658</v>
      </c>
      <c r="K164" s="151">
        <v>67877</v>
      </c>
      <c r="L164" s="151">
        <v>189</v>
      </c>
      <c r="M164" s="151">
        <v>0</v>
      </c>
      <c r="N164" s="151">
        <v>0</v>
      </c>
      <c r="O164" s="152">
        <v>0</v>
      </c>
      <c r="P164" s="152">
        <v>0</v>
      </c>
      <c r="Q164" s="151">
        <v>304611</v>
      </c>
      <c r="R164" s="151">
        <v>847</v>
      </c>
      <c r="S164" s="153">
        <v>363836</v>
      </c>
      <c r="T164" s="154">
        <v>1016</v>
      </c>
    </row>
    <row r="165" spans="1:20" ht="20.399999999999999" hidden="1" x14ac:dyDescent="0.25">
      <c r="A165" s="150" t="s">
        <v>1021</v>
      </c>
      <c r="B165" s="150" t="s">
        <v>364</v>
      </c>
      <c r="C165" s="150" t="s">
        <v>260</v>
      </c>
      <c r="D165" s="150" t="s">
        <v>839</v>
      </c>
      <c r="E165" s="150" t="s">
        <v>1149</v>
      </c>
      <c r="F165" s="150" t="s">
        <v>1149</v>
      </c>
      <c r="G165" s="151">
        <v>2457</v>
      </c>
      <c r="H165" s="151">
        <v>7</v>
      </c>
      <c r="I165" s="151">
        <v>95305</v>
      </c>
      <c r="J165" s="151">
        <v>0</v>
      </c>
      <c r="K165" s="151">
        <v>0</v>
      </c>
      <c r="L165" s="151">
        <v>0</v>
      </c>
      <c r="M165" s="151">
        <v>0</v>
      </c>
      <c r="N165" s="151">
        <v>0</v>
      </c>
      <c r="O165" s="152">
        <v>0</v>
      </c>
      <c r="P165" s="152">
        <v>0</v>
      </c>
      <c r="Q165" s="151">
        <v>95305</v>
      </c>
      <c r="R165" s="151">
        <v>0</v>
      </c>
      <c r="S165" s="153">
        <v>97762</v>
      </c>
      <c r="T165" s="154">
        <v>7</v>
      </c>
    </row>
    <row r="166" spans="1:20" ht="20.399999999999999" hidden="1" x14ac:dyDescent="0.25">
      <c r="A166" s="150" t="s">
        <v>1021</v>
      </c>
      <c r="B166" s="150" t="s">
        <v>364</v>
      </c>
      <c r="C166" s="150" t="s">
        <v>263</v>
      </c>
      <c r="D166" s="150" t="s">
        <v>1150</v>
      </c>
      <c r="E166" s="150" t="s">
        <v>1151</v>
      </c>
      <c r="F166" s="150" t="s">
        <v>1151</v>
      </c>
      <c r="G166" s="151">
        <v>0</v>
      </c>
      <c r="H166" s="151">
        <v>0</v>
      </c>
      <c r="I166" s="151">
        <v>0</v>
      </c>
      <c r="J166" s="151">
        <v>0</v>
      </c>
      <c r="K166" s="151">
        <v>3540950</v>
      </c>
      <c r="L166" s="151">
        <v>10447</v>
      </c>
      <c r="M166" s="151">
        <v>0</v>
      </c>
      <c r="N166" s="151">
        <v>0</v>
      </c>
      <c r="O166" s="152">
        <v>0</v>
      </c>
      <c r="P166" s="152">
        <v>0</v>
      </c>
      <c r="Q166" s="151">
        <v>3540950</v>
      </c>
      <c r="R166" s="151">
        <v>10447</v>
      </c>
      <c r="S166" s="153">
        <v>3540950</v>
      </c>
      <c r="T166" s="154">
        <v>10447</v>
      </c>
    </row>
    <row r="167" spans="1:20" ht="20.399999999999999" hidden="1" x14ac:dyDescent="0.25">
      <c r="A167" s="150" t="s">
        <v>1021</v>
      </c>
      <c r="B167" s="150" t="s">
        <v>364</v>
      </c>
      <c r="C167" s="150" t="s">
        <v>263</v>
      </c>
      <c r="D167" s="150" t="s">
        <v>840</v>
      </c>
      <c r="E167" s="150" t="s">
        <v>1152</v>
      </c>
      <c r="F167" s="150" t="s">
        <v>1152</v>
      </c>
      <c r="G167" s="151">
        <v>0</v>
      </c>
      <c r="H167" s="151">
        <v>0</v>
      </c>
      <c r="I167" s="151">
        <v>0</v>
      </c>
      <c r="J167" s="151">
        <v>0</v>
      </c>
      <c r="K167" s="151">
        <v>1796871</v>
      </c>
      <c r="L167" s="151">
        <v>4991</v>
      </c>
      <c r="M167" s="151">
        <v>0</v>
      </c>
      <c r="N167" s="151">
        <v>0</v>
      </c>
      <c r="O167" s="152">
        <v>0</v>
      </c>
      <c r="P167" s="152">
        <v>0</v>
      </c>
      <c r="Q167" s="151">
        <v>1796871</v>
      </c>
      <c r="R167" s="151">
        <v>4991</v>
      </c>
      <c r="S167" s="153">
        <v>1796871</v>
      </c>
      <c r="T167" s="154">
        <v>4991</v>
      </c>
    </row>
    <row r="168" spans="1:20" ht="30.6" hidden="1" x14ac:dyDescent="0.25">
      <c r="A168" s="150" t="s">
        <v>1021</v>
      </c>
      <c r="B168" s="150" t="s">
        <v>364</v>
      </c>
      <c r="C168" s="150" t="s">
        <v>268</v>
      </c>
      <c r="D168" s="150" t="s">
        <v>1153</v>
      </c>
      <c r="E168" s="150" t="s">
        <v>1154</v>
      </c>
      <c r="F168" s="150" t="s">
        <v>1154</v>
      </c>
      <c r="G168" s="151">
        <v>737241</v>
      </c>
      <c r="H168" s="151">
        <v>0</v>
      </c>
      <c r="I168" s="151">
        <v>535178</v>
      </c>
      <c r="J168" s="151">
        <v>0</v>
      </c>
      <c r="K168" s="151">
        <v>0</v>
      </c>
      <c r="L168" s="151">
        <v>0</v>
      </c>
      <c r="M168" s="151">
        <v>0</v>
      </c>
      <c r="N168" s="151">
        <v>0</v>
      </c>
      <c r="O168" s="152">
        <v>0</v>
      </c>
      <c r="P168" s="152">
        <v>0</v>
      </c>
      <c r="Q168" s="151">
        <v>535178</v>
      </c>
      <c r="R168" s="151">
        <v>0</v>
      </c>
      <c r="S168" s="153">
        <v>1272419</v>
      </c>
      <c r="T168" s="154">
        <v>0</v>
      </c>
    </row>
    <row r="169" spans="1:20" ht="40.799999999999997" hidden="1" x14ac:dyDescent="0.25">
      <c r="A169" s="150" t="s">
        <v>1021</v>
      </c>
      <c r="B169" s="150" t="s">
        <v>365</v>
      </c>
      <c r="C169" s="150" t="s">
        <v>234</v>
      </c>
      <c r="D169" s="150" t="s">
        <v>366</v>
      </c>
      <c r="E169" s="150" t="s">
        <v>367</v>
      </c>
      <c r="F169" s="150" t="s">
        <v>367</v>
      </c>
      <c r="G169" s="151">
        <v>0</v>
      </c>
      <c r="H169" s="151">
        <v>0</v>
      </c>
      <c r="I169" s="151">
        <v>0</v>
      </c>
      <c r="J169" s="151">
        <v>0</v>
      </c>
      <c r="K169" s="151">
        <v>0</v>
      </c>
      <c r="L169" s="151">
        <v>0</v>
      </c>
      <c r="M169" s="151">
        <v>0</v>
      </c>
      <c r="N169" s="151">
        <v>0</v>
      </c>
      <c r="O169" s="152">
        <v>0</v>
      </c>
      <c r="P169" s="152">
        <v>0</v>
      </c>
      <c r="Q169" s="151">
        <v>0</v>
      </c>
      <c r="R169" s="151">
        <v>0</v>
      </c>
      <c r="S169" s="153">
        <v>0</v>
      </c>
      <c r="T169" s="154">
        <v>0</v>
      </c>
    </row>
    <row r="170" spans="1:20" ht="40.799999999999997" hidden="1" x14ac:dyDescent="0.25">
      <c r="A170" s="150" t="s">
        <v>1021</v>
      </c>
      <c r="B170" s="150" t="s">
        <v>365</v>
      </c>
      <c r="C170" s="150" t="s">
        <v>234</v>
      </c>
      <c r="D170" s="150" t="s">
        <v>281</v>
      </c>
      <c r="E170" s="150" t="s">
        <v>368</v>
      </c>
      <c r="F170" s="150" t="s">
        <v>368</v>
      </c>
      <c r="G170" s="151">
        <v>101486002.42</v>
      </c>
      <c r="H170" s="151">
        <v>269988</v>
      </c>
      <c r="I170" s="151">
        <v>159223650.75999999</v>
      </c>
      <c r="J170" s="151">
        <v>397894.64</v>
      </c>
      <c r="K170" s="151">
        <v>585117337.88999999</v>
      </c>
      <c r="L170" s="151">
        <v>1512885.51</v>
      </c>
      <c r="M170" s="151">
        <v>10501675</v>
      </c>
      <c r="N170" s="151">
        <v>19508.41015625</v>
      </c>
      <c r="O170" s="152">
        <v>0</v>
      </c>
      <c r="P170" s="152">
        <v>0</v>
      </c>
      <c r="Q170" s="151">
        <v>754842663.53999996</v>
      </c>
      <c r="R170" s="151">
        <v>1930288.56</v>
      </c>
      <c r="S170" s="153">
        <v>856328665.96000004</v>
      </c>
      <c r="T170" s="154">
        <v>2200276.69</v>
      </c>
    </row>
    <row r="171" spans="1:20" ht="20.399999999999999" hidden="1" x14ac:dyDescent="0.25">
      <c r="A171" s="150" t="s">
        <v>1021</v>
      </c>
      <c r="B171" s="150" t="s">
        <v>365</v>
      </c>
      <c r="C171" s="150" t="s">
        <v>242</v>
      </c>
      <c r="D171" s="150" t="s">
        <v>242</v>
      </c>
      <c r="E171" s="150" t="s">
        <v>369</v>
      </c>
      <c r="F171" s="150" t="s">
        <v>369</v>
      </c>
      <c r="G171" s="151">
        <v>25417684.649999999</v>
      </c>
      <c r="H171" s="151">
        <v>0</v>
      </c>
      <c r="I171" s="151">
        <v>164139108.97999999</v>
      </c>
      <c r="J171" s="151">
        <v>0</v>
      </c>
      <c r="K171" s="151">
        <v>0</v>
      </c>
      <c r="L171" s="151">
        <v>0</v>
      </c>
      <c r="M171" s="151">
        <v>0</v>
      </c>
      <c r="N171" s="151">
        <v>0</v>
      </c>
      <c r="O171" s="152">
        <v>0</v>
      </c>
      <c r="P171" s="152">
        <v>0</v>
      </c>
      <c r="Q171" s="151">
        <v>164139108.97999999</v>
      </c>
      <c r="R171" s="151">
        <v>0</v>
      </c>
      <c r="S171" s="153">
        <v>189556793.63</v>
      </c>
      <c r="T171" s="154">
        <v>0</v>
      </c>
    </row>
    <row r="172" spans="1:20" ht="20.399999999999999" hidden="1" x14ac:dyDescent="0.25">
      <c r="A172" s="150" t="s">
        <v>1021</v>
      </c>
      <c r="B172" s="150" t="s">
        <v>365</v>
      </c>
      <c r="C172" s="150" t="s">
        <v>247</v>
      </c>
      <c r="D172" s="150" t="s">
        <v>370</v>
      </c>
      <c r="E172" s="150" t="s">
        <v>371</v>
      </c>
      <c r="F172" s="150" t="s">
        <v>371</v>
      </c>
      <c r="G172" s="151">
        <v>0</v>
      </c>
      <c r="H172" s="151">
        <v>0</v>
      </c>
      <c r="I172" s="151">
        <v>0</v>
      </c>
      <c r="J172" s="151">
        <v>0</v>
      </c>
      <c r="K172" s="151">
        <v>135458379.5</v>
      </c>
      <c r="L172" s="151">
        <v>282378.99</v>
      </c>
      <c r="M172" s="151">
        <v>83265920</v>
      </c>
      <c r="N172" s="151">
        <v>152036.296875</v>
      </c>
      <c r="O172" s="152">
        <v>0</v>
      </c>
      <c r="P172" s="152">
        <v>0</v>
      </c>
      <c r="Q172" s="151">
        <v>218724298.19</v>
      </c>
      <c r="R172" s="151">
        <v>434415.29</v>
      </c>
      <c r="S172" s="153">
        <v>218724298.19</v>
      </c>
      <c r="T172" s="154">
        <v>434415.29</v>
      </c>
    </row>
    <row r="173" spans="1:20" ht="20.399999999999999" hidden="1" x14ac:dyDescent="0.25">
      <c r="A173" s="150" t="s">
        <v>1021</v>
      </c>
      <c r="B173" s="150" t="s">
        <v>365</v>
      </c>
      <c r="C173" s="150" t="s">
        <v>247</v>
      </c>
      <c r="D173" s="150" t="s">
        <v>372</v>
      </c>
      <c r="E173" s="150" t="s">
        <v>373</v>
      </c>
      <c r="F173" s="150" t="s">
        <v>373</v>
      </c>
      <c r="G173" s="151">
        <v>0</v>
      </c>
      <c r="H173" s="151">
        <v>0</v>
      </c>
      <c r="I173" s="151">
        <v>0</v>
      </c>
      <c r="J173" s="151">
        <v>0</v>
      </c>
      <c r="K173" s="151">
        <v>0</v>
      </c>
      <c r="L173" s="151">
        <v>0</v>
      </c>
      <c r="M173" s="151">
        <v>0</v>
      </c>
      <c r="N173" s="151">
        <v>0</v>
      </c>
      <c r="O173" s="152">
        <v>0</v>
      </c>
      <c r="P173" s="152">
        <v>0</v>
      </c>
      <c r="Q173" s="151">
        <v>0</v>
      </c>
      <c r="R173" s="151">
        <v>0</v>
      </c>
      <c r="S173" s="153">
        <v>0</v>
      </c>
      <c r="T173" s="154">
        <v>0</v>
      </c>
    </row>
    <row r="174" spans="1:20" ht="20.399999999999999" hidden="1" x14ac:dyDescent="0.25">
      <c r="A174" s="150" t="s">
        <v>1021</v>
      </c>
      <c r="B174" s="150" t="s">
        <v>365</v>
      </c>
      <c r="C174" s="150" t="s">
        <v>247</v>
      </c>
      <c r="D174" s="150" t="s">
        <v>374</v>
      </c>
      <c r="E174" s="150" t="s">
        <v>375</v>
      </c>
      <c r="F174" s="150" t="s">
        <v>375</v>
      </c>
      <c r="G174" s="151">
        <v>0</v>
      </c>
      <c r="H174" s="151">
        <v>0</v>
      </c>
      <c r="I174" s="151">
        <v>0</v>
      </c>
      <c r="J174" s="151">
        <v>0</v>
      </c>
      <c r="K174" s="151">
        <v>132446720.41</v>
      </c>
      <c r="L174" s="151">
        <v>316384.18</v>
      </c>
      <c r="M174" s="151">
        <v>91604872</v>
      </c>
      <c r="N174" s="151">
        <v>165044.796875</v>
      </c>
      <c r="O174" s="152">
        <v>0</v>
      </c>
      <c r="P174" s="152">
        <v>0</v>
      </c>
      <c r="Q174" s="151">
        <v>224051591.78999999</v>
      </c>
      <c r="R174" s="151">
        <v>481428.98</v>
      </c>
      <c r="S174" s="153">
        <v>224051591.78999999</v>
      </c>
      <c r="T174" s="154">
        <v>481428.98</v>
      </c>
    </row>
    <row r="175" spans="1:20" ht="20.399999999999999" hidden="1" x14ac:dyDescent="0.25">
      <c r="A175" s="150" t="s">
        <v>1021</v>
      </c>
      <c r="B175" s="150" t="s">
        <v>365</v>
      </c>
      <c r="C175" s="150" t="s">
        <v>253</v>
      </c>
      <c r="D175" s="150" t="s">
        <v>253</v>
      </c>
      <c r="E175" s="150" t="s">
        <v>376</v>
      </c>
      <c r="F175" s="150" t="s">
        <v>376</v>
      </c>
      <c r="G175" s="151">
        <v>0</v>
      </c>
      <c r="H175" s="151">
        <v>0</v>
      </c>
      <c r="I175" s="151">
        <v>0</v>
      </c>
      <c r="J175" s="151">
        <v>0</v>
      </c>
      <c r="K175" s="151">
        <v>0</v>
      </c>
      <c r="L175" s="151">
        <v>0</v>
      </c>
      <c r="M175" s="151">
        <v>0</v>
      </c>
      <c r="N175" s="151">
        <v>0</v>
      </c>
      <c r="O175" s="152">
        <v>504101760</v>
      </c>
      <c r="P175" s="152">
        <v>1160873</v>
      </c>
      <c r="Q175" s="151">
        <v>0</v>
      </c>
      <c r="R175" s="151">
        <v>0</v>
      </c>
      <c r="S175" s="153">
        <v>0</v>
      </c>
      <c r="T175" s="154">
        <v>0</v>
      </c>
    </row>
    <row r="176" spans="1:20" hidden="1" x14ac:dyDescent="0.25">
      <c r="A176" s="150" t="s">
        <v>1021</v>
      </c>
      <c r="B176" s="150" t="s">
        <v>365</v>
      </c>
      <c r="C176" s="150" t="s">
        <v>255</v>
      </c>
      <c r="D176" s="150" t="s">
        <v>255</v>
      </c>
      <c r="E176" s="150" t="s">
        <v>377</v>
      </c>
      <c r="F176" s="150" t="s">
        <v>377</v>
      </c>
      <c r="G176" s="151">
        <v>13089822.65</v>
      </c>
      <c r="H176" s="151">
        <v>0</v>
      </c>
      <c r="I176" s="151">
        <v>642608761.07000005</v>
      </c>
      <c r="J176" s="151">
        <v>0</v>
      </c>
      <c r="K176" s="151">
        <v>0</v>
      </c>
      <c r="L176" s="151">
        <v>0</v>
      </c>
      <c r="M176" s="151">
        <v>0</v>
      </c>
      <c r="N176" s="151">
        <v>0</v>
      </c>
      <c r="O176" s="152">
        <v>0</v>
      </c>
      <c r="P176" s="152">
        <v>0</v>
      </c>
      <c r="Q176" s="151">
        <v>642608761.07000005</v>
      </c>
      <c r="R176" s="151">
        <v>0</v>
      </c>
      <c r="S176" s="153">
        <v>655698583.72000003</v>
      </c>
      <c r="T176" s="154">
        <v>0</v>
      </c>
    </row>
    <row r="177" spans="1:20" ht="20.399999999999999" hidden="1" x14ac:dyDescent="0.25">
      <c r="A177" s="150" t="s">
        <v>1021</v>
      </c>
      <c r="B177" s="150" t="s">
        <v>365</v>
      </c>
      <c r="C177" s="150" t="s">
        <v>260</v>
      </c>
      <c r="D177" s="150" t="s">
        <v>297</v>
      </c>
      <c r="E177" s="150" t="s">
        <v>378</v>
      </c>
      <c r="F177" s="150" t="s">
        <v>378</v>
      </c>
      <c r="G177" s="151">
        <v>59939.24</v>
      </c>
      <c r="H177" s="151">
        <v>167</v>
      </c>
      <c r="I177" s="151">
        <v>664291.4</v>
      </c>
      <c r="J177" s="151">
        <v>1854.36</v>
      </c>
      <c r="K177" s="151">
        <v>0</v>
      </c>
      <c r="L177" s="151">
        <v>0</v>
      </c>
      <c r="M177" s="151">
        <v>0</v>
      </c>
      <c r="N177" s="151">
        <v>0</v>
      </c>
      <c r="O177" s="152">
        <v>0</v>
      </c>
      <c r="P177" s="152">
        <v>0</v>
      </c>
      <c r="Q177" s="151">
        <v>664291.4</v>
      </c>
      <c r="R177" s="151">
        <v>1854.36</v>
      </c>
      <c r="S177" s="153">
        <v>724230.64</v>
      </c>
      <c r="T177" s="154">
        <v>2021.84</v>
      </c>
    </row>
    <row r="178" spans="1:20" ht="20.399999999999999" hidden="1" x14ac:dyDescent="0.25">
      <c r="A178" s="150" t="s">
        <v>1021</v>
      </c>
      <c r="B178" s="150" t="s">
        <v>365</v>
      </c>
      <c r="C178" s="150" t="s">
        <v>263</v>
      </c>
      <c r="D178" s="150" t="s">
        <v>278</v>
      </c>
      <c r="E178" s="150" t="s">
        <v>379</v>
      </c>
      <c r="F178" s="150" t="s">
        <v>379</v>
      </c>
      <c r="G178" s="151">
        <v>0</v>
      </c>
      <c r="H178" s="151">
        <v>0</v>
      </c>
      <c r="I178" s="151">
        <v>18438.04</v>
      </c>
      <c r="J178" s="151">
        <v>53.04</v>
      </c>
      <c r="K178" s="151">
        <v>6583177.8799999999</v>
      </c>
      <c r="L178" s="151">
        <v>18920.38</v>
      </c>
      <c r="M178" s="151">
        <v>0</v>
      </c>
      <c r="N178" s="151">
        <v>0</v>
      </c>
      <c r="O178" s="152">
        <v>0</v>
      </c>
      <c r="P178" s="152">
        <v>0</v>
      </c>
      <c r="Q178" s="151">
        <v>6601615.9199999999</v>
      </c>
      <c r="R178" s="151">
        <v>18973.419999999998</v>
      </c>
      <c r="S178" s="153">
        <v>6601615.9199999999</v>
      </c>
      <c r="T178" s="154">
        <v>18973.419999999998</v>
      </c>
    </row>
    <row r="179" spans="1:20" ht="30.6" hidden="1" x14ac:dyDescent="0.25">
      <c r="A179" s="150" t="s">
        <v>1021</v>
      </c>
      <c r="B179" s="150" t="s">
        <v>365</v>
      </c>
      <c r="C179" s="150" t="s">
        <v>268</v>
      </c>
      <c r="D179" s="150" t="s">
        <v>300</v>
      </c>
      <c r="E179" s="150" t="s">
        <v>380</v>
      </c>
      <c r="F179" s="150" t="s">
        <v>380</v>
      </c>
      <c r="G179" s="151">
        <v>0</v>
      </c>
      <c r="H179" s="151">
        <v>0</v>
      </c>
      <c r="I179" s="151">
        <v>93291.36</v>
      </c>
      <c r="J179" s="151">
        <v>0</v>
      </c>
      <c r="K179" s="151">
        <v>2168405.75</v>
      </c>
      <c r="L179" s="151">
        <v>0</v>
      </c>
      <c r="M179" s="151">
        <v>0</v>
      </c>
      <c r="N179" s="151">
        <v>0</v>
      </c>
      <c r="O179" s="152">
        <v>0</v>
      </c>
      <c r="P179" s="152">
        <v>0</v>
      </c>
      <c r="Q179" s="151">
        <v>2261697.11</v>
      </c>
      <c r="R179" s="151">
        <v>0</v>
      </c>
      <c r="S179" s="153">
        <v>2261697.11</v>
      </c>
      <c r="T179" s="154">
        <v>0</v>
      </c>
    </row>
    <row r="180" spans="1:20" ht="40.799999999999997" hidden="1" x14ac:dyDescent="0.25">
      <c r="A180" s="150" t="s">
        <v>1021</v>
      </c>
      <c r="B180" s="150" t="s">
        <v>841</v>
      </c>
      <c r="C180" s="150" t="s">
        <v>234</v>
      </c>
      <c r="D180" s="150" t="s">
        <v>281</v>
      </c>
      <c r="E180" s="150" t="s">
        <v>842</v>
      </c>
      <c r="F180" s="150" t="s">
        <v>842</v>
      </c>
      <c r="G180" s="151">
        <v>20763733.329999998</v>
      </c>
      <c r="H180" s="151">
        <v>48565</v>
      </c>
      <c r="I180" s="151">
        <v>8290364.2999999998</v>
      </c>
      <c r="J180" s="151">
        <v>22742.91</v>
      </c>
      <c r="K180" s="151">
        <v>86779971</v>
      </c>
      <c r="L180" s="151">
        <v>212241.44</v>
      </c>
      <c r="M180" s="151">
        <v>2539213</v>
      </c>
      <c r="N180" s="151">
        <v>4917.27001953125</v>
      </c>
      <c r="O180" s="152">
        <v>0</v>
      </c>
      <c r="P180" s="152">
        <v>0</v>
      </c>
      <c r="Q180" s="151">
        <v>97609548.319999993</v>
      </c>
      <c r="R180" s="151">
        <v>239901.62</v>
      </c>
      <c r="S180" s="153">
        <v>118373281.65000001</v>
      </c>
      <c r="T180" s="154">
        <v>288467.51</v>
      </c>
    </row>
    <row r="181" spans="1:20" ht="20.399999999999999" hidden="1" x14ac:dyDescent="0.25">
      <c r="A181" s="150" t="s">
        <v>1021</v>
      </c>
      <c r="B181" s="150" t="s">
        <v>841</v>
      </c>
      <c r="C181" s="150" t="s">
        <v>242</v>
      </c>
      <c r="D181" s="150" t="s">
        <v>242</v>
      </c>
      <c r="E181" s="150" t="s">
        <v>843</v>
      </c>
      <c r="F181" s="150" t="s">
        <v>843</v>
      </c>
      <c r="G181" s="151">
        <v>6289005.4500000002</v>
      </c>
      <c r="H181" s="151">
        <v>0</v>
      </c>
      <c r="I181" s="151">
        <v>35880838.399999999</v>
      </c>
      <c r="J181" s="151">
        <v>0</v>
      </c>
      <c r="K181" s="151">
        <v>363730.26</v>
      </c>
      <c r="L181" s="151">
        <v>0</v>
      </c>
      <c r="M181" s="151">
        <v>0</v>
      </c>
      <c r="N181" s="151">
        <v>0</v>
      </c>
      <c r="O181" s="152">
        <v>0</v>
      </c>
      <c r="P181" s="152">
        <v>0</v>
      </c>
      <c r="Q181" s="151">
        <v>36244568.659999996</v>
      </c>
      <c r="R181" s="151">
        <v>0</v>
      </c>
      <c r="S181" s="153">
        <v>42533574.109999999</v>
      </c>
      <c r="T181" s="154">
        <v>0</v>
      </c>
    </row>
    <row r="182" spans="1:20" ht="20.399999999999999" hidden="1" x14ac:dyDescent="0.25">
      <c r="A182" s="150" t="s">
        <v>1021</v>
      </c>
      <c r="B182" s="150" t="s">
        <v>841</v>
      </c>
      <c r="C182" s="150" t="s">
        <v>253</v>
      </c>
      <c r="D182" s="150" t="s">
        <v>253</v>
      </c>
      <c r="E182" s="150" t="s">
        <v>844</v>
      </c>
      <c r="F182" s="150" t="s">
        <v>844</v>
      </c>
      <c r="G182" s="151">
        <v>0</v>
      </c>
      <c r="H182" s="151">
        <v>0</v>
      </c>
      <c r="I182" s="151">
        <v>0</v>
      </c>
      <c r="J182" s="151">
        <v>0</v>
      </c>
      <c r="K182" s="151">
        <v>0</v>
      </c>
      <c r="L182" s="151">
        <v>0</v>
      </c>
      <c r="M182" s="151">
        <v>0</v>
      </c>
      <c r="N182" s="151">
        <v>0</v>
      </c>
      <c r="O182" s="152">
        <v>48385448</v>
      </c>
      <c r="P182" s="152">
        <v>106918.8515625</v>
      </c>
      <c r="Q182" s="151">
        <v>0</v>
      </c>
      <c r="R182" s="151">
        <v>0</v>
      </c>
      <c r="S182" s="153">
        <v>0</v>
      </c>
      <c r="T182" s="154">
        <v>0</v>
      </c>
    </row>
    <row r="183" spans="1:20" ht="20.399999999999999" hidden="1" x14ac:dyDescent="0.25">
      <c r="A183" s="150" t="s">
        <v>1021</v>
      </c>
      <c r="B183" s="150" t="s">
        <v>841</v>
      </c>
      <c r="C183" s="150" t="s">
        <v>255</v>
      </c>
      <c r="D183" s="150" t="s">
        <v>255</v>
      </c>
      <c r="E183" s="150" t="s">
        <v>845</v>
      </c>
      <c r="F183" s="150" t="s">
        <v>845</v>
      </c>
      <c r="G183" s="151">
        <v>2685384.24</v>
      </c>
      <c r="H183" s="151">
        <v>0</v>
      </c>
      <c r="I183" s="151">
        <v>132092167.61</v>
      </c>
      <c r="J183" s="151">
        <v>0</v>
      </c>
      <c r="K183" s="151">
        <v>0</v>
      </c>
      <c r="L183" s="151">
        <v>0</v>
      </c>
      <c r="M183" s="151">
        <v>0</v>
      </c>
      <c r="N183" s="151">
        <v>0</v>
      </c>
      <c r="O183" s="152">
        <v>0</v>
      </c>
      <c r="P183" s="152">
        <v>0</v>
      </c>
      <c r="Q183" s="151">
        <v>132092167.61</v>
      </c>
      <c r="R183" s="151">
        <v>0</v>
      </c>
      <c r="S183" s="153">
        <v>134777551.84999999</v>
      </c>
      <c r="T183" s="154">
        <v>0</v>
      </c>
    </row>
    <row r="184" spans="1:20" ht="20.399999999999999" hidden="1" x14ac:dyDescent="0.25">
      <c r="A184" s="150" t="s">
        <v>1021</v>
      </c>
      <c r="B184" s="150" t="s">
        <v>841</v>
      </c>
      <c r="C184" s="150" t="s">
        <v>263</v>
      </c>
      <c r="D184" s="150" t="s">
        <v>278</v>
      </c>
      <c r="E184" s="150" t="s">
        <v>846</v>
      </c>
      <c r="F184" s="150" t="s">
        <v>846</v>
      </c>
      <c r="G184" s="151">
        <v>0</v>
      </c>
      <c r="H184" s="151">
        <v>0</v>
      </c>
      <c r="I184" s="151">
        <v>0</v>
      </c>
      <c r="J184" s="151">
        <v>0</v>
      </c>
      <c r="K184" s="151">
        <v>1224244.72</v>
      </c>
      <c r="L184" s="151">
        <v>3430.2</v>
      </c>
      <c r="M184" s="151">
        <v>0</v>
      </c>
      <c r="N184" s="151">
        <v>0</v>
      </c>
      <c r="O184" s="152">
        <v>0</v>
      </c>
      <c r="P184" s="152">
        <v>0</v>
      </c>
      <c r="Q184" s="151">
        <v>1224244.72</v>
      </c>
      <c r="R184" s="151">
        <v>3430.2</v>
      </c>
      <c r="S184" s="153">
        <v>1224244.72</v>
      </c>
      <c r="T184" s="154">
        <v>3430.2</v>
      </c>
    </row>
    <row r="185" spans="1:20" ht="30.6" hidden="1" x14ac:dyDescent="0.25">
      <c r="A185" s="150" t="s">
        <v>1021</v>
      </c>
      <c r="B185" s="150" t="s">
        <v>841</v>
      </c>
      <c r="C185" s="150" t="s">
        <v>268</v>
      </c>
      <c r="D185" s="150" t="s">
        <v>300</v>
      </c>
      <c r="E185" s="150" t="s">
        <v>847</v>
      </c>
      <c r="F185" s="150" t="s">
        <v>847</v>
      </c>
      <c r="G185" s="151">
        <v>5394</v>
      </c>
      <c r="H185" s="151">
        <v>0</v>
      </c>
      <c r="I185" s="151">
        <v>390839.27</v>
      </c>
      <c r="J185" s="151">
        <v>0</v>
      </c>
      <c r="K185" s="151">
        <v>0</v>
      </c>
      <c r="L185" s="151">
        <v>0</v>
      </c>
      <c r="M185" s="151">
        <v>0</v>
      </c>
      <c r="N185" s="151">
        <v>0</v>
      </c>
      <c r="O185" s="152">
        <v>0</v>
      </c>
      <c r="P185" s="152">
        <v>0</v>
      </c>
      <c r="Q185" s="151">
        <v>390839.27</v>
      </c>
      <c r="R185" s="151">
        <v>0</v>
      </c>
      <c r="S185" s="153">
        <v>396233.27</v>
      </c>
      <c r="T185" s="154">
        <v>0</v>
      </c>
    </row>
    <row r="186" spans="1:20" ht="20.399999999999999" hidden="1" x14ac:dyDescent="0.25">
      <c r="A186" s="150" t="s">
        <v>1021</v>
      </c>
      <c r="B186" s="150" t="s">
        <v>848</v>
      </c>
      <c r="C186" s="150" t="s">
        <v>232</v>
      </c>
      <c r="D186" s="150" t="s">
        <v>1133</v>
      </c>
      <c r="E186" s="150" t="s">
        <v>1155</v>
      </c>
      <c r="F186" s="150" t="s">
        <v>1155</v>
      </c>
      <c r="G186" s="151">
        <v>0</v>
      </c>
      <c r="H186" s="151">
        <v>0</v>
      </c>
      <c r="I186" s="151">
        <v>0</v>
      </c>
      <c r="J186" s="151">
        <v>0</v>
      </c>
      <c r="K186" s="151">
        <v>16786736</v>
      </c>
      <c r="L186" s="151">
        <v>37381</v>
      </c>
      <c r="M186" s="151">
        <v>0</v>
      </c>
      <c r="N186" s="151">
        <v>0</v>
      </c>
      <c r="O186" s="152">
        <v>0</v>
      </c>
      <c r="P186" s="152">
        <v>0</v>
      </c>
      <c r="Q186" s="151">
        <v>16786736</v>
      </c>
      <c r="R186" s="151">
        <v>37381</v>
      </c>
      <c r="S186" s="153">
        <v>16786736</v>
      </c>
      <c r="T186" s="154">
        <v>37381</v>
      </c>
    </row>
    <row r="187" spans="1:20" ht="40.799999999999997" hidden="1" x14ac:dyDescent="0.25">
      <c r="A187" s="150" t="s">
        <v>1021</v>
      </c>
      <c r="B187" s="150" t="s">
        <v>848</v>
      </c>
      <c r="C187" s="150" t="s">
        <v>234</v>
      </c>
      <c r="D187" s="150" t="s">
        <v>1156</v>
      </c>
      <c r="E187" s="150" t="s">
        <v>1157</v>
      </c>
      <c r="F187" s="150" t="s">
        <v>1157</v>
      </c>
      <c r="G187" s="151">
        <v>12680413</v>
      </c>
      <c r="H187" s="151">
        <v>26902</v>
      </c>
      <c r="I187" s="151">
        <v>0</v>
      </c>
      <c r="J187" s="151">
        <v>0</v>
      </c>
      <c r="K187" s="151">
        <v>64699476</v>
      </c>
      <c r="L187" s="151">
        <v>141229</v>
      </c>
      <c r="M187" s="151">
        <v>0</v>
      </c>
      <c r="N187" s="151">
        <v>0</v>
      </c>
      <c r="O187" s="152">
        <v>0</v>
      </c>
      <c r="P187" s="152">
        <v>0</v>
      </c>
      <c r="Q187" s="151">
        <v>64699476</v>
      </c>
      <c r="R187" s="151">
        <v>141229</v>
      </c>
      <c r="S187" s="153">
        <v>77379889</v>
      </c>
      <c r="T187" s="154">
        <v>168131</v>
      </c>
    </row>
    <row r="188" spans="1:20" ht="40.799999999999997" hidden="1" x14ac:dyDescent="0.25">
      <c r="A188" s="150" t="s">
        <v>1021</v>
      </c>
      <c r="B188" s="150" t="s">
        <v>848</v>
      </c>
      <c r="C188" s="150" t="s">
        <v>234</v>
      </c>
      <c r="D188" s="150" t="s">
        <v>1158</v>
      </c>
      <c r="E188" s="150" t="s">
        <v>1159</v>
      </c>
      <c r="F188" s="150" t="s">
        <v>1159</v>
      </c>
      <c r="G188" s="151">
        <v>4994746</v>
      </c>
      <c r="H188" s="151">
        <v>12537</v>
      </c>
      <c r="I188" s="151">
        <v>3288945</v>
      </c>
      <c r="J188" s="151">
        <v>0</v>
      </c>
      <c r="K188" s="151">
        <v>10750517</v>
      </c>
      <c r="L188" s="151">
        <v>29238</v>
      </c>
      <c r="M188" s="151">
        <v>0</v>
      </c>
      <c r="N188" s="151">
        <v>0</v>
      </c>
      <c r="O188" s="152">
        <v>0</v>
      </c>
      <c r="P188" s="152">
        <v>0</v>
      </c>
      <c r="Q188" s="151">
        <v>14039462</v>
      </c>
      <c r="R188" s="151">
        <v>29238</v>
      </c>
      <c r="S188" s="153">
        <v>19034208</v>
      </c>
      <c r="T188" s="154">
        <v>41775</v>
      </c>
    </row>
    <row r="189" spans="1:20" ht="40.799999999999997" hidden="1" x14ac:dyDescent="0.25">
      <c r="A189" s="150" t="s">
        <v>1021</v>
      </c>
      <c r="B189" s="150" t="s">
        <v>848</v>
      </c>
      <c r="C189" s="150" t="s">
        <v>234</v>
      </c>
      <c r="D189" s="150" t="s">
        <v>1160</v>
      </c>
      <c r="E189" s="150" t="s">
        <v>1161</v>
      </c>
      <c r="F189" s="150" t="s">
        <v>1161</v>
      </c>
      <c r="G189" s="151">
        <v>24316753</v>
      </c>
      <c r="H189" s="151">
        <v>72088</v>
      </c>
      <c r="I189" s="151">
        <v>5543145</v>
      </c>
      <c r="J189" s="151">
        <v>21323</v>
      </c>
      <c r="K189" s="151">
        <v>52203185</v>
      </c>
      <c r="L189" s="151">
        <v>148076</v>
      </c>
      <c r="M189" s="151">
        <v>2543704</v>
      </c>
      <c r="N189" s="151">
        <v>25676</v>
      </c>
      <c r="O189" s="152">
        <v>0</v>
      </c>
      <c r="P189" s="152">
        <v>0</v>
      </c>
      <c r="Q189" s="151">
        <v>60290034</v>
      </c>
      <c r="R189" s="151">
        <v>195075</v>
      </c>
      <c r="S189" s="153">
        <v>84606787</v>
      </c>
      <c r="T189" s="154">
        <v>267163</v>
      </c>
    </row>
    <row r="190" spans="1:20" ht="40.799999999999997" hidden="1" x14ac:dyDescent="0.25">
      <c r="A190" s="150" t="s">
        <v>1021</v>
      </c>
      <c r="B190" s="150" t="s">
        <v>848</v>
      </c>
      <c r="C190" s="150" t="s">
        <v>234</v>
      </c>
      <c r="D190" s="150" t="s">
        <v>1162</v>
      </c>
      <c r="E190" s="150" t="s">
        <v>1163</v>
      </c>
      <c r="F190" s="150" t="s">
        <v>1163</v>
      </c>
      <c r="G190" s="151">
        <v>7993287</v>
      </c>
      <c r="H190" s="151">
        <v>14900</v>
      </c>
      <c r="I190" s="151">
        <v>0</v>
      </c>
      <c r="J190" s="151">
        <v>0</v>
      </c>
      <c r="K190" s="151">
        <v>12689021</v>
      </c>
      <c r="L190" s="151">
        <v>33567</v>
      </c>
      <c r="M190" s="151">
        <v>0</v>
      </c>
      <c r="N190" s="151">
        <v>0</v>
      </c>
      <c r="O190" s="152">
        <v>0</v>
      </c>
      <c r="P190" s="152">
        <v>0</v>
      </c>
      <c r="Q190" s="151">
        <v>12689021</v>
      </c>
      <c r="R190" s="151">
        <v>33567</v>
      </c>
      <c r="S190" s="153">
        <v>20682308</v>
      </c>
      <c r="T190" s="154">
        <v>48467</v>
      </c>
    </row>
    <row r="191" spans="1:20" ht="20.399999999999999" hidden="1" x14ac:dyDescent="0.25">
      <c r="A191" s="150" t="s">
        <v>1021</v>
      </c>
      <c r="B191" s="150" t="s">
        <v>848</v>
      </c>
      <c r="C191" s="150" t="s">
        <v>242</v>
      </c>
      <c r="D191" s="150" t="s">
        <v>1164</v>
      </c>
      <c r="E191" s="150" t="s">
        <v>1165</v>
      </c>
      <c r="F191" s="150" t="s">
        <v>1165</v>
      </c>
      <c r="G191" s="151">
        <v>2606139</v>
      </c>
      <c r="H191" s="151">
        <v>0</v>
      </c>
      <c r="I191" s="151">
        <v>10432876</v>
      </c>
      <c r="J191" s="151">
        <v>9043</v>
      </c>
      <c r="K191" s="151">
        <v>0</v>
      </c>
      <c r="L191" s="151">
        <v>0</v>
      </c>
      <c r="M191" s="151">
        <v>0</v>
      </c>
      <c r="N191" s="151">
        <v>0</v>
      </c>
      <c r="O191" s="152">
        <v>0</v>
      </c>
      <c r="P191" s="152">
        <v>0</v>
      </c>
      <c r="Q191" s="151">
        <v>10432876</v>
      </c>
      <c r="R191" s="151">
        <v>9043</v>
      </c>
      <c r="S191" s="153">
        <v>13039015</v>
      </c>
      <c r="T191" s="154">
        <v>9043</v>
      </c>
    </row>
    <row r="192" spans="1:20" ht="20.399999999999999" hidden="1" x14ac:dyDescent="0.25">
      <c r="A192" s="150" t="s">
        <v>1021</v>
      </c>
      <c r="B192" s="150" t="s">
        <v>848</v>
      </c>
      <c r="C192" s="150" t="s">
        <v>242</v>
      </c>
      <c r="D192" s="150" t="s">
        <v>1138</v>
      </c>
      <c r="E192" s="150" t="s">
        <v>1166</v>
      </c>
      <c r="F192" s="150" t="s">
        <v>1166</v>
      </c>
      <c r="G192" s="151">
        <v>9080441</v>
      </c>
      <c r="H192" s="151">
        <v>0</v>
      </c>
      <c r="I192" s="151">
        <v>38824687</v>
      </c>
      <c r="J192" s="151">
        <v>0</v>
      </c>
      <c r="K192" s="151">
        <v>149107</v>
      </c>
      <c r="L192" s="151">
        <v>0</v>
      </c>
      <c r="M192" s="151">
        <v>0</v>
      </c>
      <c r="N192" s="151">
        <v>0</v>
      </c>
      <c r="O192" s="152">
        <v>0</v>
      </c>
      <c r="P192" s="152">
        <v>0</v>
      </c>
      <c r="Q192" s="151">
        <v>38973794</v>
      </c>
      <c r="R192" s="151">
        <v>0</v>
      </c>
      <c r="S192" s="153">
        <v>48054235</v>
      </c>
      <c r="T192" s="154">
        <v>0</v>
      </c>
    </row>
    <row r="193" spans="1:20" ht="20.399999999999999" hidden="1" x14ac:dyDescent="0.25">
      <c r="A193" s="150" t="s">
        <v>1021</v>
      </c>
      <c r="B193" s="150" t="s">
        <v>848</v>
      </c>
      <c r="C193" s="150" t="s">
        <v>247</v>
      </c>
      <c r="D193" s="150" t="s">
        <v>1167</v>
      </c>
      <c r="E193" s="150" t="s">
        <v>1168</v>
      </c>
      <c r="F193" s="150" t="s">
        <v>1168</v>
      </c>
      <c r="G193" s="151">
        <v>0</v>
      </c>
      <c r="H193" s="151">
        <v>0</v>
      </c>
      <c r="I193" s="151">
        <v>0</v>
      </c>
      <c r="J193" s="151">
        <v>0</v>
      </c>
      <c r="K193" s="151">
        <v>0</v>
      </c>
      <c r="L193" s="151">
        <v>0</v>
      </c>
      <c r="M193" s="151">
        <v>0</v>
      </c>
      <c r="N193" s="151">
        <v>0</v>
      </c>
      <c r="O193" s="152">
        <v>0</v>
      </c>
      <c r="P193" s="152">
        <v>0</v>
      </c>
      <c r="Q193" s="151">
        <v>0</v>
      </c>
      <c r="R193" s="151">
        <v>0</v>
      </c>
      <c r="S193" s="153">
        <v>0</v>
      </c>
      <c r="T193" s="154">
        <v>0</v>
      </c>
    </row>
    <row r="194" spans="1:20" ht="20.399999999999999" hidden="1" x14ac:dyDescent="0.25">
      <c r="A194" s="150" t="s">
        <v>1021</v>
      </c>
      <c r="B194" s="150" t="s">
        <v>848</v>
      </c>
      <c r="C194" s="150" t="s">
        <v>247</v>
      </c>
      <c r="D194" s="150" t="s">
        <v>1169</v>
      </c>
      <c r="E194" s="150" t="s">
        <v>1170</v>
      </c>
      <c r="F194" s="150" t="s">
        <v>1170</v>
      </c>
      <c r="G194" s="151">
        <v>0</v>
      </c>
      <c r="H194" s="151">
        <v>0</v>
      </c>
      <c r="I194" s="151">
        <v>0</v>
      </c>
      <c r="J194" s="151">
        <v>0</v>
      </c>
      <c r="K194" s="151">
        <v>118380051</v>
      </c>
      <c r="L194" s="151">
        <v>219868</v>
      </c>
      <c r="M194" s="151">
        <v>72019856</v>
      </c>
      <c r="N194" s="151">
        <v>172097</v>
      </c>
      <c r="O194" s="152">
        <v>0</v>
      </c>
      <c r="P194" s="152">
        <v>0</v>
      </c>
      <c r="Q194" s="151">
        <v>190399909</v>
      </c>
      <c r="R194" s="151">
        <v>391965</v>
      </c>
      <c r="S194" s="153">
        <v>190399909</v>
      </c>
      <c r="T194" s="154">
        <v>391965</v>
      </c>
    </row>
    <row r="195" spans="1:20" ht="20.399999999999999" hidden="1" x14ac:dyDescent="0.25">
      <c r="A195" s="150" t="s">
        <v>1021</v>
      </c>
      <c r="B195" s="150" t="s">
        <v>848</v>
      </c>
      <c r="C195" s="150" t="s">
        <v>253</v>
      </c>
      <c r="D195" s="150" t="s">
        <v>253</v>
      </c>
      <c r="E195" s="150" t="s">
        <v>1171</v>
      </c>
      <c r="F195" s="150" t="s">
        <v>1171</v>
      </c>
      <c r="G195" s="151">
        <v>0</v>
      </c>
      <c r="H195" s="151">
        <v>0</v>
      </c>
      <c r="I195" s="151">
        <v>0</v>
      </c>
      <c r="J195" s="151">
        <v>0</v>
      </c>
      <c r="K195" s="151">
        <v>0</v>
      </c>
      <c r="L195" s="151">
        <v>0</v>
      </c>
      <c r="M195" s="151">
        <v>0</v>
      </c>
      <c r="N195" s="151">
        <v>0</v>
      </c>
      <c r="O195" s="152">
        <v>216950288</v>
      </c>
      <c r="P195" s="152">
        <v>429387.75</v>
      </c>
      <c r="Q195" s="151">
        <v>0</v>
      </c>
      <c r="R195" s="151">
        <v>0</v>
      </c>
      <c r="S195" s="153">
        <v>0</v>
      </c>
      <c r="T195" s="154">
        <v>0</v>
      </c>
    </row>
    <row r="196" spans="1:20" ht="20.399999999999999" hidden="1" x14ac:dyDescent="0.25">
      <c r="A196" s="150" t="s">
        <v>1021</v>
      </c>
      <c r="B196" s="150" t="s">
        <v>848</v>
      </c>
      <c r="C196" s="150" t="s">
        <v>255</v>
      </c>
      <c r="D196" s="150" t="s">
        <v>1172</v>
      </c>
      <c r="E196" s="150" t="s">
        <v>1173</v>
      </c>
      <c r="F196" s="150" t="s">
        <v>1173</v>
      </c>
      <c r="G196" s="151">
        <v>609635</v>
      </c>
      <c r="H196" s="151">
        <v>0</v>
      </c>
      <c r="I196" s="151">
        <v>25814517</v>
      </c>
      <c r="J196" s="151">
        <v>0</v>
      </c>
      <c r="K196" s="151">
        <v>0</v>
      </c>
      <c r="L196" s="151">
        <v>0</v>
      </c>
      <c r="M196" s="151">
        <v>0</v>
      </c>
      <c r="N196" s="151">
        <v>0</v>
      </c>
      <c r="O196" s="152">
        <v>0</v>
      </c>
      <c r="P196" s="152">
        <v>0</v>
      </c>
      <c r="Q196" s="151">
        <v>25814517</v>
      </c>
      <c r="R196" s="151">
        <v>0</v>
      </c>
      <c r="S196" s="153">
        <v>26424152</v>
      </c>
      <c r="T196" s="154">
        <v>0</v>
      </c>
    </row>
    <row r="197" spans="1:20" ht="20.399999999999999" hidden="1" x14ac:dyDescent="0.25">
      <c r="A197" s="150" t="s">
        <v>1021</v>
      </c>
      <c r="B197" s="150" t="s">
        <v>848</v>
      </c>
      <c r="C197" s="150" t="s">
        <v>255</v>
      </c>
      <c r="D197" s="150" t="s">
        <v>1144</v>
      </c>
      <c r="E197" s="150" t="s">
        <v>1174</v>
      </c>
      <c r="F197" s="150" t="s">
        <v>1174</v>
      </c>
      <c r="G197" s="151">
        <v>5013173</v>
      </c>
      <c r="H197" s="151">
        <v>0</v>
      </c>
      <c r="I197" s="151">
        <v>146161514</v>
      </c>
      <c r="J197" s="151">
        <v>0</v>
      </c>
      <c r="K197" s="151">
        <v>0</v>
      </c>
      <c r="L197" s="151">
        <v>0</v>
      </c>
      <c r="M197" s="151">
        <v>0</v>
      </c>
      <c r="N197" s="151">
        <v>0</v>
      </c>
      <c r="O197" s="152">
        <v>0</v>
      </c>
      <c r="P197" s="152">
        <v>0</v>
      </c>
      <c r="Q197" s="151">
        <v>146161514</v>
      </c>
      <c r="R197" s="151">
        <v>0</v>
      </c>
      <c r="S197" s="153">
        <v>151174687</v>
      </c>
      <c r="T197" s="154">
        <v>0</v>
      </c>
    </row>
    <row r="198" spans="1:20" ht="20.399999999999999" hidden="1" x14ac:dyDescent="0.25">
      <c r="A198" s="150" t="s">
        <v>1021</v>
      </c>
      <c r="B198" s="150" t="s">
        <v>848</v>
      </c>
      <c r="C198" s="150" t="s">
        <v>260</v>
      </c>
      <c r="D198" s="150" t="s">
        <v>1175</v>
      </c>
      <c r="E198" s="150" t="s">
        <v>1176</v>
      </c>
      <c r="F198" s="150" t="s">
        <v>1176</v>
      </c>
      <c r="G198" s="151">
        <v>0</v>
      </c>
      <c r="H198" s="151">
        <v>0</v>
      </c>
      <c r="I198" s="151">
        <v>1932</v>
      </c>
      <c r="J198" s="151">
        <v>0</v>
      </c>
      <c r="K198" s="151">
        <v>0</v>
      </c>
      <c r="L198" s="151">
        <v>0</v>
      </c>
      <c r="M198" s="151">
        <v>0</v>
      </c>
      <c r="N198" s="151">
        <v>0</v>
      </c>
      <c r="O198" s="152">
        <v>0</v>
      </c>
      <c r="P198" s="152">
        <v>0</v>
      </c>
      <c r="Q198" s="151">
        <v>1932</v>
      </c>
      <c r="R198" s="151">
        <v>0</v>
      </c>
      <c r="S198" s="153">
        <v>1932</v>
      </c>
      <c r="T198" s="154">
        <v>0</v>
      </c>
    </row>
    <row r="199" spans="1:20" ht="20.399999999999999" hidden="1" x14ac:dyDescent="0.25">
      <c r="A199" s="150" t="s">
        <v>1021</v>
      </c>
      <c r="B199" s="150" t="s">
        <v>848</v>
      </c>
      <c r="C199" s="150" t="s">
        <v>260</v>
      </c>
      <c r="D199" s="150" t="s">
        <v>1147</v>
      </c>
      <c r="E199" s="150" t="s">
        <v>1177</v>
      </c>
      <c r="F199" s="150" t="s">
        <v>1177</v>
      </c>
      <c r="G199" s="151">
        <v>27997</v>
      </c>
      <c r="H199" s="151">
        <v>0</v>
      </c>
      <c r="I199" s="151">
        <v>16914</v>
      </c>
      <c r="J199" s="151">
        <v>0</v>
      </c>
      <c r="K199" s="151">
        <v>0</v>
      </c>
      <c r="L199" s="151">
        <v>0</v>
      </c>
      <c r="M199" s="151">
        <v>0</v>
      </c>
      <c r="N199" s="151">
        <v>0</v>
      </c>
      <c r="O199" s="152">
        <v>0</v>
      </c>
      <c r="P199" s="152">
        <v>0</v>
      </c>
      <c r="Q199" s="151">
        <v>16914</v>
      </c>
      <c r="R199" s="151">
        <v>0</v>
      </c>
      <c r="S199" s="153">
        <v>44911</v>
      </c>
      <c r="T199" s="154">
        <v>0</v>
      </c>
    </row>
    <row r="200" spans="1:20" ht="20.399999999999999" hidden="1" x14ac:dyDescent="0.25">
      <c r="A200" s="150" t="s">
        <v>1021</v>
      </c>
      <c r="B200" s="150" t="s">
        <v>848</v>
      </c>
      <c r="C200" s="150" t="s">
        <v>263</v>
      </c>
      <c r="D200" s="150" t="s">
        <v>1178</v>
      </c>
      <c r="E200" s="150" t="s">
        <v>1179</v>
      </c>
      <c r="F200" s="150" t="s">
        <v>1179</v>
      </c>
      <c r="G200" s="151">
        <v>314857</v>
      </c>
      <c r="H200" s="151">
        <v>784</v>
      </c>
      <c r="I200" s="151">
        <v>77588</v>
      </c>
      <c r="J200" s="151">
        <v>8</v>
      </c>
      <c r="K200" s="151">
        <v>0</v>
      </c>
      <c r="L200" s="151">
        <v>0</v>
      </c>
      <c r="M200" s="151">
        <v>0</v>
      </c>
      <c r="N200" s="151">
        <v>0</v>
      </c>
      <c r="O200" s="152">
        <v>0</v>
      </c>
      <c r="P200" s="152">
        <v>0</v>
      </c>
      <c r="Q200" s="151">
        <v>77588</v>
      </c>
      <c r="R200" s="151">
        <v>8</v>
      </c>
      <c r="S200" s="153">
        <v>392445</v>
      </c>
      <c r="T200" s="154">
        <v>792</v>
      </c>
    </row>
    <row r="201" spans="1:20" ht="20.399999999999999" hidden="1" x14ac:dyDescent="0.25">
      <c r="A201" s="150" t="s">
        <v>1021</v>
      </c>
      <c r="B201" s="150" t="s">
        <v>848</v>
      </c>
      <c r="C201" s="150" t="s">
        <v>263</v>
      </c>
      <c r="D201" s="150" t="s">
        <v>1150</v>
      </c>
      <c r="E201" s="150" t="s">
        <v>1180</v>
      </c>
      <c r="F201" s="150" t="s">
        <v>1180</v>
      </c>
      <c r="G201" s="151">
        <v>322348</v>
      </c>
      <c r="H201" s="151">
        <v>414</v>
      </c>
      <c r="I201" s="151">
        <v>665891</v>
      </c>
      <c r="J201" s="151">
        <v>1800</v>
      </c>
      <c r="K201" s="151">
        <v>829977</v>
      </c>
      <c r="L201" s="151">
        <v>2243</v>
      </c>
      <c r="M201" s="151">
        <v>0</v>
      </c>
      <c r="N201" s="151">
        <v>0</v>
      </c>
      <c r="O201" s="152">
        <v>0</v>
      </c>
      <c r="P201" s="152">
        <v>0</v>
      </c>
      <c r="Q201" s="151">
        <v>1495868</v>
      </c>
      <c r="R201" s="151">
        <v>4043</v>
      </c>
      <c r="S201" s="153">
        <v>1818216</v>
      </c>
      <c r="T201" s="154">
        <v>4457</v>
      </c>
    </row>
    <row r="202" spans="1:20" ht="30.6" hidden="1" x14ac:dyDescent="0.25">
      <c r="A202" s="150" t="s">
        <v>1021</v>
      </c>
      <c r="B202" s="150" t="s">
        <v>848</v>
      </c>
      <c r="C202" s="150" t="s">
        <v>268</v>
      </c>
      <c r="D202" s="150" t="s">
        <v>1181</v>
      </c>
      <c r="E202" s="150" t="s">
        <v>1182</v>
      </c>
      <c r="F202" s="150" t="s">
        <v>1182</v>
      </c>
      <c r="G202" s="151">
        <v>0</v>
      </c>
      <c r="H202" s="151">
        <v>0</v>
      </c>
      <c r="I202" s="151">
        <v>83100</v>
      </c>
      <c r="J202" s="151">
        <v>0</v>
      </c>
      <c r="K202" s="151">
        <v>0</v>
      </c>
      <c r="L202" s="151">
        <v>0</v>
      </c>
      <c r="M202" s="151">
        <v>0</v>
      </c>
      <c r="N202" s="151">
        <v>0</v>
      </c>
      <c r="O202" s="152">
        <v>0</v>
      </c>
      <c r="P202" s="152">
        <v>0</v>
      </c>
      <c r="Q202" s="151">
        <v>83100</v>
      </c>
      <c r="R202" s="151">
        <v>0</v>
      </c>
      <c r="S202" s="153">
        <v>83100</v>
      </c>
      <c r="T202" s="154">
        <v>0</v>
      </c>
    </row>
    <row r="203" spans="1:20" ht="30.6" hidden="1" x14ac:dyDescent="0.25">
      <c r="A203" s="150" t="s">
        <v>1021</v>
      </c>
      <c r="B203" s="150" t="s">
        <v>848</v>
      </c>
      <c r="C203" s="150" t="s">
        <v>268</v>
      </c>
      <c r="D203" s="150" t="s">
        <v>1153</v>
      </c>
      <c r="E203" s="150" t="s">
        <v>1183</v>
      </c>
      <c r="F203" s="150" t="s">
        <v>1183</v>
      </c>
      <c r="G203" s="151">
        <v>51696</v>
      </c>
      <c r="H203" s="151">
        <v>0</v>
      </c>
      <c r="I203" s="151">
        <v>376169</v>
      </c>
      <c r="J203" s="151">
        <v>0</v>
      </c>
      <c r="K203" s="151">
        <v>0</v>
      </c>
      <c r="L203" s="151">
        <v>0</v>
      </c>
      <c r="M203" s="151">
        <v>0</v>
      </c>
      <c r="N203" s="151">
        <v>0</v>
      </c>
      <c r="O203" s="152">
        <v>0</v>
      </c>
      <c r="P203" s="152">
        <v>0</v>
      </c>
      <c r="Q203" s="151">
        <v>376169</v>
      </c>
      <c r="R203" s="151">
        <v>0</v>
      </c>
      <c r="S203" s="153">
        <v>427865</v>
      </c>
      <c r="T203" s="154">
        <v>0</v>
      </c>
    </row>
    <row r="204" spans="1:20" ht="20.399999999999999" hidden="1" x14ac:dyDescent="0.25">
      <c r="A204" s="150" t="s">
        <v>1021</v>
      </c>
      <c r="B204" s="150" t="s">
        <v>381</v>
      </c>
      <c r="C204" s="150" t="s">
        <v>232</v>
      </c>
      <c r="D204" s="150" t="s">
        <v>303</v>
      </c>
      <c r="E204" s="150" t="s">
        <v>849</v>
      </c>
      <c r="F204" s="150" t="s">
        <v>849</v>
      </c>
      <c r="G204" s="151">
        <v>0</v>
      </c>
      <c r="H204" s="151">
        <v>0</v>
      </c>
      <c r="I204" s="151">
        <v>0</v>
      </c>
      <c r="J204" s="151">
        <v>0</v>
      </c>
      <c r="K204" s="151">
        <v>28434550.989999998</v>
      </c>
      <c r="L204" s="151">
        <v>89413.4</v>
      </c>
      <c r="M204" s="151">
        <v>0</v>
      </c>
      <c r="N204" s="151">
        <v>0</v>
      </c>
      <c r="O204" s="152">
        <v>0</v>
      </c>
      <c r="P204" s="152">
        <v>0</v>
      </c>
      <c r="Q204" s="151">
        <v>28434550.989999998</v>
      </c>
      <c r="R204" s="151">
        <v>89413.4</v>
      </c>
      <c r="S204" s="153">
        <v>28434550.989999998</v>
      </c>
      <c r="T204" s="154">
        <v>89413.4</v>
      </c>
    </row>
    <row r="205" spans="1:20" ht="40.799999999999997" hidden="1" x14ac:dyDescent="0.25">
      <c r="A205" s="150" t="s">
        <v>1021</v>
      </c>
      <c r="B205" s="150" t="s">
        <v>381</v>
      </c>
      <c r="C205" s="150" t="s">
        <v>234</v>
      </c>
      <c r="D205" s="150" t="s">
        <v>281</v>
      </c>
      <c r="E205" s="150" t="s">
        <v>850</v>
      </c>
      <c r="F205" s="150" t="s">
        <v>850</v>
      </c>
      <c r="G205" s="151">
        <v>41993213.799999997</v>
      </c>
      <c r="H205" s="151">
        <v>130069</v>
      </c>
      <c r="I205" s="151">
        <v>23006333.359999999</v>
      </c>
      <c r="J205" s="151">
        <v>68288.350000000006</v>
      </c>
      <c r="K205" s="151">
        <v>96348377.890000001</v>
      </c>
      <c r="L205" s="151">
        <v>285985.26</v>
      </c>
      <c r="M205" s="151">
        <v>10003470</v>
      </c>
      <c r="N205" s="151">
        <v>18968.349609375</v>
      </c>
      <c r="O205" s="152">
        <v>0</v>
      </c>
      <c r="P205" s="152">
        <v>0</v>
      </c>
      <c r="Q205" s="151">
        <v>129358181.28</v>
      </c>
      <c r="R205" s="151">
        <v>373241.96</v>
      </c>
      <c r="S205" s="153">
        <v>171351395.08000001</v>
      </c>
      <c r="T205" s="154">
        <v>503311.95</v>
      </c>
    </row>
    <row r="206" spans="1:20" ht="20.399999999999999" hidden="1" x14ac:dyDescent="0.25">
      <c r="A206" s="150" t="s">
        <v>1021</v>
      </c>
      <c r="B206" s="150" t="s">
        <v>381</v>
      </c>
      <c r="C206" s="150" t="s">
        <v>242</v>
      </c>
      <c r="D206" s="150" t="s">
        <v>242</v>
      </c>
      <c r="E206" s="150" t="s">
        <v>382</v>
      </c>
      <c r="F206" s="150" t="s">
        <v>382</v>
      </c>
      <c r="G206" s="151">
        <v>12345596.08</v>
      </c>
      <c r="H206" s="151">
        <v>35787</v>
      </c>
      <c r="I206" s="151">
        <v>46820586.700000003</v>
      </c>
      <c r="J206" s="151">
        <v>0</v>
      </c>
      <c r="K206" s="151">
        <v>1773891.99</v>
      </c>
      <c r="L206" s="151">
        <v>0</v>
      </c>
      <c r="M206" s="151">
        <v>0</v>
      </c>
      <c r="N206" s="151">
        <v>0</v>
      </c>
      <c r="O206" s="152">
        <v>0</v>
      </c>
      <c r="P206" s="152">
        <v>0</v>
      </c>
      <c r="Q206" s="151">
        <v>48594478.689999998</v>
      </c>
      <c r="R206" s="151">
        <v>0</v>
      </c>
      <c r="S206" s="153">
        <v>60940074.770000003</v>
      </c>
      <c r="T206" s="154">
        <v>35787.51</v>
      </c>
    </row>
    <row r="207" spans="1:20" ht="20.399999999999999" hidden="1" x14ac:dyDescent="0.25">
      <c r="A207" s="150" t="s">
        <v>1021</v>
      </c>
      <c r="B207" s="150" t="s">
        <v>381</v>
      </c>
      <c r="C207" s="150" t="s">
        <v>253</v>
      </c>
      <c r="D207" s="150" t="s">
        <v>253</v>
      </c>
      <c r="E207" s="150" t="s">
        <v>383</v>
      </c>
      <c r="F207" s="150" t="s">
        <v>383</v>
      </c>
      <c r="G207" s="151">
        <v>0</v>
      </c>
      <c r="H207" s="151">
        <v>0</v>
      </c>
      <c r="I207" s="151">
        <v>0</v>
      </c>
      <c r="J207" s="151">
        <v>0</v>
      </c>
      <c r="K207" s="151">
        <v>0</v>
      </c>
      <c r="L207" s="151">
        <v>0</v>
      </c>
      <c r="M207" s="151">
        <v>0</v>
      </c>
      <c r="N207" s="151">
        <v>0</v>
      </c>
      <c r="O207" s="152">
        <v>28696444</v>
      </c>
      <c r="P207" s="152">
        <v>69594.953125</v>
      </c>
      <c r="Q207" s="151">
        <v>0</v>
      </c>
      <c r="R207" s="151">
        <v>0</v>
      </c>
      <c r="S207" s="153">
        <v>0</v>
      </c>
      <c r="T207" s="154">
        <v>0</v>
      </c>
    </row>
    <row r="208" spans="1:20" ht="20.399999999999999" hidden="1" x14ac:dyDescent="0.25">
      <c r="A208" s="150" t="s">
        <v>1021</v>
      </c>
      <c r="B208" s="150" t="s">
        <v>381</v>
      </c>
      <c r="C208" s="150" t="s">
        <v>255</v>
      </c>
      <c r="D208" s="150" t="s">
        <v>255</v>
      </c>
      <c r="E208" s="150" t="s">
        <v>384</v>
      </c>
      <c r="F208" s="150" t="s">
        <v>384</v>
      </c>
      <c r="G208" s="151">
        <v>5509748.25</v>
      </c>
      <c r="H208" s="151">
        <v>0</v>
      </c>
      <c r="I208" s="151">
        <v>265824927.68000001</v>
      </c>
      <c r="J208" s="151">
        <v>0</v>
      </c>
      <c r="K208" s="151">
        <v>0</v>
      </c>
      <c r="L208" s="151">
        <v>0</v>
      </c>
      <c r="M208" s="151">
        <v>0</v>
      </c>
      <c r="N208" s="151">
        <v>0</v>
      </c>
      <c r="O208" s="152">
        <v>0</v>
      </c>
      <c r="P208" s="152">
        <v>0</v>
      </c>
      <c r="Q208" s="151">
        <v>265824927.68000001</v>
      </c>
      <c r="R208" s="151">
        <v>0</v>
      </c>
      <c r="S208" s="153">
        <v>271334675.93000001</v>
      </c>
      <c r="T208" s="154">
        <v>0</v>
      </c>
    </row>
    <row r="209" spans="1:20" ht="20.399999999999999" hidden="1" x14ac:dyDescent="0.25">
      <c r="A209" s="150" t="s">
        <v>1021</v>
      </c>
      <c r="B209" s="150" t="s">
        <v>381</v>
      </c>
      <c r="C209" s="150" t="s">
        <v>260</v>
      </c>
      <c r="D209" s="150" t="s">
        <v>297</v>
      </c>
      <c r="E209" s="150" t="s">
        <v>385</v>
      </c>
      <c r="F209" s="150" t="s">
        <v>385</v>
      </c>
      <c r="G209" s="151">
        <v>23766.32</v>
      </c>
      <c r="H209" s="151">
        <v>0</v>
      </c>
      <c r="I209" s="151">
        <v>256885.26</v>
      </c>
      <c r="J209" s="151">
        <v>765.89</v>
      </c>
      <c r="K209" s="151">
        <v>0</v>
      </c>
      <c r="L209" s="151">
        <v>0</v>
      </c>
      <c r="M209" s="151">
        <v>0</v>
      </c>
      <c r="N209" s="151">
        <v>0</v>
      </c>
      <c r="O209" s="152">
        <v>0</v>
      </c>
      <c r="P209" s="152">
        <v>0</v>
      </c>
      <c r="Q209" s="151">
        <v>256885.26</v>
      </c>
      <c r="R209" s="151">
        <v>765.89</v>
      </c>
      <c r="S209" s="153">
        <v>280651.58</v>
      </c>
      <c r="T209" s="154">
        <v>765.89</v>
      </c>
    </row>
    <row r="210" spans="1:20" ht="20.399999999999999" hidden="1" x14ac:dyDescent="0.25">
      <c r="A210" s="150" t="s">
        <v>1021</v>
      </c>
      <c r="B210" s="150" t="s">
        <v>381</v>
      </c>
      <c r="C210" s="150" t="s">
        <v>263</v>
      </c>
      <c r="D210" s="150" t="s">
        <v>278</v>
      </c>
      <c r="E210" s="150" t="s">
        <v>386</v>
      </c>
      <c r="F210" s="150" t="s">
        <v>386</v>
      </c>
      <c r="G210" s="151">
        <v>1583421.96</v>
      </c>
      <c r="H210" s="151">
        <v>4779</v>
      </c>
      <c r="I210" s="151">
        <v>0</v>
      </c>
      <c r="J210" s="151">
        <v>0</v>
      </c>
      <c r="K210" s="151">
        <v>872272.53</v>
      </c>
      <c r="L210" s="151">
        <v>2629.34</v>
      </c>
      <c r="M210" s="151">
        <v>0</v>
      </c>
      <c r="N210" s="151">
        <v>0</v>
      </c>
      <c r="O210" s="152">
        <v>0</v>
      </c>
      <c r="P210" s="152">
        <v>0</v>
      </c>
      <c r="Q210" s="151">
        <v>872272.53</v>
      </c>
      <c r="R210" s="151">
        <v>2629.34</v>
      </c>
      <c r="S210" s="153">
        <v>2455694.4900000002</v>
      </c>
      <c r="T210" s="154">
        <v>7408.7</v>
      </c>
    </row>
    <row r="211" spans="1:20" ht="30.6" hidden="1" x14ac:dyDescent="0.25">
      <c r="A211" s="150" t="s">
        <v>1021</v>
      </c>
      <c r="B211" s="150" t="s">
        <v>381</v>
      </c>
      <c r="C211" s="150" t="s">
        <v>268</v>
      </c>
      <c r="D211" s="150" t="s">
        <v>300</v>
      </c>
      <c r="E211" s="150" t="s">
        <v>387</v>
      </c>
      <c r="F211" s="150" t="s">
        <v>387</v>
      </c>
      <c r="G211" s="151">
        <v>758940.37</v>
      </c>
      <c r="H211" s="151">
        <v>0</v>
      </c>
      <c r="I211" s="151">
        <v>629910.75</v>
      </c>
      <c r="J211" s="151">
        <v>0</v>
      </c>
      <c r="K211" s="151">
        <v>0</v>
      </c>
      <c r="L211" s="151">
        <v>0</v>
      </c>
      <c r="M211" s="151">
        <v>0</v>
      </c>
      <c r="N211" s="151">
        <v>0</v>
      </c>
      <c r="O211" s="152">
        <v>0</v>
      </c>
      <c r="P211" s="152">
        <v>0</v>
      </c>
      <c r="Q211" s="151">
        <v>629910.75</v>
      </c>
      <c r="R211" s="151">
        <v>0</v>
      </c>
      <c r="S211" s="153">
        <v>1388851.12</v>
      </c>
      <c r="T211" s="154">
        <v>0</v>
      </c>
    </row>
    <row r="212" spans="1:20" ht="40.799999999999997" hidden="1" x14ac:dyDescent="0.25">
      <c r="A212" s="150" t="s">
        <v>1021</v>
      </c>
      <c r="B212" s="150" t="s">
        <v>388</v>
      </c>
      <c r="C212" s="150" t="s">
        <v>234</v>
      </c>
      <c r="D212" s="150" t="s">
        <v>281</v>
      </c>
      <c r="E212" s="150" t="s">
        <v>389</v>
      </c>
      <c r="F212" s="150" t="s">
        <v>389</v>
      </c>
      <c r="G212" s="151">
        <v>60938208</v>
      </c>
      <c r="H212" s="151">
        <v>202657</v>
      </c>
      <c r="I212" s="151">
        <v>14845775.039999999</v>
      </c>
      <c r="J212" s="151">
        <v>41423.56</v>
      </c>
      <c r="K212" s="151">
        <v>274929678.82999998</v>
      </c>
      <c r="L212" s="151">
        <v>622197.68999999994</v>
      </c>
      <c r="M212" s="151">
        <v>2919537</v>
      </c>
      <c r="N212" s="151">
        <v>5391.31982421875</v>
      </c>
      <c r="O212" s="152">
        <v>0</v>
      </c>
      <c r="P212" s="152">
        <v>0</v>
      </c>
      <c r="Q212" s="151">
        <v>292694990.94</v>
      </c>
      <c r="R212" s="151">
        <v>669012.56999999995</v>
      </c>
      <c r="S212" s="153">
        <v>353633198.94</v>
      </c>
      <c r="T212" s="154">
        <v>871669.57</v>
      </c>
    </row>
    <row r="213" spans="1:20" ht="20.399999999999999" hidden="1" x14ac:dyDescent="0.25">
      <c r="A213" s="150" t="s">
        <v>1021</v>
      </c>
      <c r="B213" s="150" t="s">
        <v>388</v>
      </c>
      <c r="C213" s="150" t="s">
        <v>242</v>
      </c>
      <c r="D213" s="150" t="s">
        <v>242</v>
      </c>
      <c r="E213" s="150" t="s">
        <v>390</v>
      </c>
      <c r="F213" s="150" t="s">
        <v>390</v>
      </c>
      <c r="G213" s="151">
        <v>14786577</v>
      </c>
      <c r="H213" s="151">
        <v>0</v>
      </c>
      <c r="I213" s="151">
        <v>43373116.82</v>
      </c>
      <c r="J213" s="151">
        <v>0</v>
      </c>
      <c r="K213" s="151">
        <v>0</v>
      </c>
      <c r="L213" s="151">
        <v>0</v>
      </c>
      <c r="M213" s="151">
        <v>0</v>
      </c>
      <c r="N213" s="151">
        <v>0</v>
      </c>
      <c r="O213" s="152">
        <v>0</v>
      </c>
      <c r="P213" s="152">
        <v>0</v>
      </c>
      <c r="Q213" s="151">
        <v>43373116.82</v>
      </c>
      <c r="R213" s="151">
        <v>0</v>
      </c>
      <c r="S213" s="153">
        <v>58159693.82</v>
      </c>
      <c r="T213" s="154">
        <v>0</v>
      </c>
    </row>
    <row r="214" spans="1:20" hidden="1" x14ac:dyDescent="0.25">
      <c r="A214" s="150" t="s">
        <v>1021</v>
      </c>
      <c r="B214" s="150" t="s">
        <v>388</v>
      </c>
      <c r="C214" s="150" t="s">
        <v>247</v>
      </c>
      <c r="D214" s="150" t="s">
        <v>293</v>
      </c>
      <c r="E214" s="150" t="s">
        <v>391</v>
      </c>
      <c r="F214" s="150" t="s">
        <v>391</v>
      </c>
      <c r="G214" s="151">
        <v>0</v>
      </c>
      <c r="H214" s="151">
        <v>0</v>
      </c>
      <c r="I214" s="151">
        <v>0</v>
      </c>
      <c r="J214" s="151">
        <v>0</v>
      </c>
      <c r="K214" s="151">
        <v>27495993.800000001</v>
      </c>
      <c r="L214" s="151">
        <v>41219.25</v>
      </c>
      <c r="M214" s="151">
        <v>427517.375</v>
      </c>
      <c r="N214" s="151">
        <v>50241.078125</v>
      </c>
      <c r="O214" s="152">
        <v>0</v>
      </c>
      <c r="P214" s="152">
        <v>0</v>
      </c>
      <c r="Q214" s="151">
        <v>27923511.190000001</v>
      </c>
      <c r="R214" s="151">
        <v>91460.33</v>
      </c>
      <c r="S214" s="153">
        <v>27923511.190000001</v>
      </c>
      <c r="T214" s="154">
        <v>91460.33</v>
      </c>
    </row>
    <row r="215" spans="1:20" ht="20.399999999999999" hidden="1" x14ac:dyDescent="0.25">
      <c r="A215" s="150" t="s">
        <v>1021</v>
      </c>
      <c r="B215" s="150" t="s">
        <v>388</v>
      </c>
      <c r="C215" s="150" t="s">
        <v>253</v>
      </c>
      <c r="D215" s="150" t="s">
        <v>253</v>
      </c>
      <c r="E215" s="150" t="s">
        <v>392</v>
      </c>
      <c r="F215" s="150" t="s">
        <v>392</v>
      </c>
      <c r="G215" s="151">
        <v>0</v>
      </c>
      <c r="H215" s="151">
        <v>0</v>
      </c>
      <c r="I215" s="151">
        <v>0</v>
      </c>
      <c r="J215" s="151">
        <v>0</v>
      </c>
      <c r="K215" s="151">
        <v>0</v>
      </c>
      <c r="L215" s="151">
        <v>0</v>
      </c>
      <c r="M215" s="151">
        <v>0</v>
      </c>
      <c r="N215" s="151">
        <v>0</v>
      </c>
      <c r="O215" s="152">
        <v>250809328</v>
      </c>
      <c r="P215" s="152">
        <v>561209.5625</v>
      </c>
      <c r="Q215" s="151">
        <v>0</v>
      </c>
      <c r="R215" s="151">
        <v>0</v>
      </c>
      <c r="S215" s="153">
        <v>0</v>
      </c>
      <c r="T215" s="154">
        <v>0</v>
      </c>
    </row>
    <row r="216" spans="1:20" hidden="1" x14ac:dyDescent="0.25">
      <c r="A216" s="150" t="s">
        <v>1021</v>
      </c>
      <c r="B216" s="150" t="s">
        <v>388</v>
      </c>
      <c r="C216" s="150" t="s">
        <v>255</v>
      </c>
      <c r="D216" s="150" t="s">
        <v>255</v>
      </c>
      <c r="E216" s="150" t="s">
        <v>393</v>
      </c>
      <c r="F216" s="150" t="s">
        <v>393</v>
      </c>
      <c r="G216" s="151">
        <v>4340563</v>
      </c>
      <c r="H216" s="151">
        <v>0</v>
      </c>
      <c r="I216" s="151">
        <v>146878796.99000001</v>
      </c>
      <c r="J216" s="151">
        <v>0</v>
      </c>
      <c r="K216" s="151">
        <v>0</v>
      </c>
      <c r="L216" s="151">
        <v>0</v>
      </c>
      <c r="M216" s="151">
        <v>0</v>
      </c>
      <c r="N216" s="151">
        <v>0</v>
      </c>
      <c r="O216" s="152">
        <v>0</v>
      </c>
      <c r="P216" s="152">
        <v>0</v>
      </c>
      <c r="Q216" s="151">
        <v>146878796.99000001</v>
      </c>
      <c r="R216" s="151">
        <v>0</v>
      </c>
      <c r="S216" s="153">
        <v>151219359.99000001</v>
      </c>
      <c r="T216" s="154">
        <v>0</v>
      </c>
    </row>
    <row r="217" spans="1:20" ht="20.399999999999999" hidden="1" x14ac:dyDescent="0.25">
      <c r="A217" s="150" t="s">
        <v>1021</v>
      </c>
      <c r="B217" s="150" t="s">
        <v>388</v>
      </c>
      <c r="C217" s="150" t="s">
        <v>260</v>
      </c>
      <c r="D217" s="150" t="s">
        <v>297</v>
      </c>
      <c r="E217" s="150" t="s">
        <v>394</v>
      </c>
      <c r="F217" s="150" t="s">
        <v>394</v>
      </c>
      <c r="G217" s="151">
        <v>75</v>
      </c>
      <c r="H217" s="151">
        <v>0</v>
      </c>
      <c r="I217" s="151">
        <v>95035.12</v>
      </c>
      <c r="J217" s="151">
        <v>264.19</v>
      </c>
      <c r="K217" s="151">
        <v>0</v>
      </c>
      <c r="L217" s="151">
        <v>0</v>
      </c>
      <c r="M217" s="151">
        <v>0</v>
      </c>
      <c r="N217" s="151">
        <v>0</v>
      </c>
      <c r="O217" s="152">
        <v>0</v>
      </c>
      <c r="P217" s="152">
        <v>0</v>
      </c>
      <c r="Q217" s="151">
        <v>95035.12</v>
      </c>
      <c r="R217" s="151">
        <v>264.19</v>
      </c>
      <c r="S217" s="153">
        <v>95110.12</v>
      </c>
      <c r="T217" s="154">
        <v>264.19</v>
      </c>
    </row>
    <row r="218" spans="1:20" ht="20.399999999999999" hidden="1" x14ac:dyDescent="0.25">
      <c r="A218" s="150" t="s">
        <v>1021</v>
      </c>
      <c r="B218" s="150" t="s">
        <v>388</v>
      </c>
      <c r="C218" s="150" t="s">
        <v>263</v>
      </c>
      <c r="D218" s="150" t="s">
        <v>278</v>
      </c>
      <c r="E218" s="150" t="s">
        <v>395</v>
      </c>
      <c r="F218" s="150" t="s">
        <v>395</v>
      </c>
      <c r="G218" s="151">
        <v>2217322</v>
      </c>
      <c r="H218" s="151">
        <v>6011</v>
      </c>
      <c r="I218" s="151">
        <v>177586.37</v>
      </c>
      <c r="J218" s="151">
        <v>370.3</v>
      </c>
      <c r="K218" s="151">
        <v>0</v>
      </c>
      <c r="L218" s="151">
        <v>0</v>
      </c>
      <c r="M218" s="151">
        <v>0</v>
      </c>
      <c r="N218" s="151">
        <v>0</v>
      </c>
      <c r="O218" s="152">
        <v>0</v>
      </c>
      <c r="P218" s="152">
        <v>0</v>
      </c>
      <c r="Q218" s="151">
        <v>177586.37</v>
      </c>
      <c r="R218" s="151">
        <v>370.3</v>
      </c>
      <c r="S218" s="153">
        <v>2394908.37</v>
      </c>
      <c r="T218" s="154">
        <v>6381.3</v>
      </c>
    </row>
    <row r="219" spans="1:20" ht="30.6" hidden="1" x14ac:dyDescent="0.25">
      <c r="A219" s="150" t="s">
        <v>1021</v>
      </c>
      <c r="B219" s="150" t="s">
        <v>388</v>
      </c>
      <c r="C219" s="150" t="s">
        <v>268</v>
      </c>
      <c r="D219" s="150" t="s">
        <v>300</v>
      </c>
      <c r="E219" s="150" t="s">
        <v>396</v>
      </c>
      <c r="F219" s="150" t="s">
        <v>396</v>
      </c>
      <c r="G219" s="151">
        <v>60804</v>
      </c>
      <c r="H219" s="151">
        <v>0</v>
      </c>
      <c r="I219" s="151">
        <v>264537.53999999998</v>
      </c>
      <c r="J219" s="151">
        <v>0</v>
      </c>
      <c r="K219" s="151">
        <v>346056.44</v>
      </c>
      <c r="L219" s="151">
        <v>0</v>
      </c>
      <c r="M219" s="151">
        <v>0</v>
      </c>
      <c r="N219" s="151">
        <v>0</v>
      </c>
      <c r="O219" s="152">
        <v>0</v>
      </c>
      <c r="P219" s="152">
        <v>0</v>
      </c>
      <c r="Q219" s="151">
        <v>610593.98</v>
      </c>
      <c r="R219" s="151">
        <v>0</v>
      </c>
      <c r="S219" s="153">
        <v>671397.98</v>
      </c>
      <c r="T219" s="154">
        <v>0</v>
      </c>
    </row>
    <row r="220" spans="1:20" ht="40.799999999999997" hidden="1" x14ac:dyDescent="0.25">
      <c r="A220" s="150" t="s">
        <v>1021</v>
      </c>
      <c r="B220" s="150" t="s">
        <v>397</v>
      </c>
      <c r="C220" s="150" t="s">
        <v>234</v>
      </c>
      <c r="D220" s="150" t="s">
        <v>281</v>
      </c>
      <c r="E220" s="150" t="s">
        <v>398</v>
      </c>
      <c r="F220" s="150" t="s">
        <v>398</v>
      </c>
      <c r="G220" s="151">
        <v>0</v>
      </c>
      <c r="H220" s="151">
        <v>0</v>
      </c>
      <c r="I220" s="151">
        <v>4181000</v>
      </c>
      <c r="J220" s="151">
        <v>0</v>
      </c>
      <c r="K220" s="151">
        <v>15150777</v>
      </c>
      <c r="L220" s="151">
        <v>46554</v>
      </c>
      <c r="M220" s="151">
        <v>0</v>
      </c>
      <c r="N220" s="151">
        <v>0</v>
      </c>
      <c r="O220" s="152">
        <v>0</v>
      </c>
      <c r="P220" s="152">
        <v>0</v>
      </c>
      <c r="Q220" s="151">
        <v>19331777</v>
      </c>
      <c r="R220" s="151">
        <v>46554</v>
      </c>
      <c r="S220" s="153">
        <v>19331777</v>
      </c>
      <c r="T220" s="154">
        <v>46554</v>
      </c>
    </row>
    <row r="221" spans="1:20" ht="20.399999999999999" hidden="1" x14ac:dyDescent="0.25">
      <c r="A221" s="150" t="s">
        <v>1021</v>
      </c>
      <c r="B221" s="150" t="s">
        <v>397</v>
      </c>
      <c r="C221" s="150" t="s">
        <v>242</v>
      </c>
      <c r="D221" s="150" t="s">
        <v>242</v>
      </c>
      <c r="E221" s="150" t="s">
        <v>399</v>
      </c>
      <c r="F221" s="150" t="s">
        <v>399</v>
      </c>
      <c r="G221" s="151">
        <v>312468.03000000003</v>
      </c>
      <c r="H221" s="151">
        <v>0</v>
      </c>
      <c r="I221" s="151">
        <v>13884225</v>
      </c>
      <c r="J221" s="151">
        <v>0</v>
      </c>
      <c r="K221" s="151">
        <v>0</v>
      </c>
      <c r="L221" s="151">
        <v>0</v>
      </c>
      <c r="M221" s="151">
        <v>0</v>
      </c>
      <c r="N221" s="151">
        <v>0</v>
      </c>
      <c r="O221" s="152">
        <v>0</v>
      </c>
      <c r="P221" s="152">
        <v>0</v>
      </c>
      <c r="Q221" s="151">
        <v>13884225</v>
      </c>
      <c r="R221" s="151">
        <v>0</v>
      </c>
      <c r="S221" s="153">
        <v>14196693.029999999</v>
      </c>
      <c r="T221" s="154">
        <v>0</v>
      </c>
    </row>
    <row r="222" spans="1:20" ht="20.399999999999999" hidden="1" x14ac:dyDescent="0.25">
      <c r="A222" s="150" t="s">
        <v>1021</v>
      </c>
      <c r="B222" s="150" t="s">
        <v>397</v>
      </c>
      <c r="C222" s="150" t="s">
        <v>253</v>
      </c>
      <c r="D222" s="150" t="s">
        <v>253</v>
      </c>
      <c r="E222" s="150" t="s">
        <v>400</v>
      </c>
      <c r="F222" s="150" t="s">
        <v>400</v>
      </c>
      <c r="G222" s="151">
        <v>0</v>
      </c>
      <c r="H222" s="151">
        <v>0</v>
      </c>
      <c r="I222" s="151">
        <v>0</v>
      </c>
      <c r="J222" s="151">
        <v>0</v>
      </c>
      <c r="K222" s="151">
        <v>0</v>
      </c>
      <c r="L222" s="151">
        <v>0</v>
      </c>
      <c r="M222" s="151">
        <v>0</v>
      </c>
      <c r="N222" s="151">
        <v>0</v>
      </c>
      <c r="O222" s="130"/>
      <c r="P222" s="130"/>
      <c r="Q222" s="151">
        <v>0</v>
      </c>
      <c r="R222" s="151">
        <v>0</v>
      </c>
      <c r="S222" s="153">
        <v>0</v>
      </c>
      <c r="T222" s="154">
        <v>0</v>
      </c>
    </row>
    <row r="223" spans="1:20" ht="20.399999999999999" hidden="1" x14ac:dyDescent="0.25">
      <c r="A223" s="150" t="s">
        <v>1021</v>
      </c>
      <c r="B223" s="150" t="s">
        <v>397</v>
      </c>
      <c r="C223" s="150" t="s">
        <v>255</v>
      </c>
      <c r="D223" s="150" t="s">
        <v>255</v>
      </c>
      <c r="E223" s="150" t="s">
        <v>401</v>
      </c>
      <c r="F223" s="150" t="s">
        <v>401</v>
      </c>
      <c r="G223" s="151">
        <v>70644.11</v>
      </c>
      <c r="H223" s="151">
        <v>0</v>
      </c>
      <c r="I223" s="151">
        <v>36936646</v>
      </c>
      <c r="J223" s="151">
        <v>0</v>
      </c>
      <c r="K223" s="151">
        <v>0</v>
      </c>
      <c r="L223" s="151">
        <v>0</v>
      </c>
      <c r="M223" s="151">
        <v>0</v>
      </c>
      <c r="N223" s="151">
        <v>0</v>
      </c>
      <c r="O223" s="152">
        <v>0</v>
      </c>
      <c r="P223" s="152">
        <v>0</v>
      </c>
      <c r="Q223" s="151">
        <v>36936646</v>
      </c>
      <c r="R223" s="151">
        <v>0</v>
      </c>
      <c r="S223" s="153">
        <v>37007290.109999999</v>
      </c>
      <c r="T223" s="154">
        <v>0</v>
      </c>
    </row>
    <row r="224" spans="1:20" ht="20.399999999999999" hidden="1" x14ac:dyDescent="0.25">
      <c r="A224" s="150" t="s">
        <v>1021</v>
      </c>
      <c r="B224" s="150" t="s">
        <v>397</v>
      </c>
      <c r="C224" s="150" t="s">
        <v>263</v>
      </c>
      <c r="D224" s="150" t="s">
        <v>278</v>
      </c>
      <c r="E224" s="150" t="s">
        <v>402</v>
      </c>
      <c r="F224" s="150" t="s">
        <v>402</v>
      </c>
      <c r="G224" s="151">
        <v>0</v>
      </c>
      <c r="H224" s="151">
        <v>0</v>
      </c>
      <c r="I224" s="151">
        <v>0</v>
      </c>
      <c r="J224" s="151">
        <v>0</v>
      </c>
      <c r="K224" s="151">
        <v>433533</v>
      </c>
      <c r="L224" s="151">
        <v>1159</v>
      </c>
      <c r="M224" s="151">
        <v>0</v>
      </c>
      <c r="N224" s="151">
        <v>0</v>
      </c>
      <c r="O224" s="152">
        <v>0</v>
      </c>
      <c r="P224" s="152">
        <v>0</v>
      </c>
      <c r="Q224" s="151">
        <v>433533</v>
      </c>
      <c r="R224" s="151">
        <v>1159</v>
      </c>
      <c r="S224" s="153">
        <v>433533</v>
      </c>
      <c r="T224" s="154">
        <v>1159</v>
      </c>
    </row>
    <row r="225" spans="1:20" ht="30.6" hidden="1" x14ac:dyDescent="0.25">
      <c r="A225" s="150" t="s">
        <v>1021</v>
      </c>
      <c r="B225" s="150" t="s">
        <v>397</v>
      </c>
      <c r="C225" s="150" t="s">
        <v>268</v>
      </c>
      <c r="D225" s="150" t="s">
        <v>300</v>
      </c>
      <c r="E225" s="150" t="s">
        <v>403</v>
      </c>
      <c r="F225" s="150" t="s">
        <v>403</v>
      </c>
      <c r="G225" s="151">
        <v>0</v>
      </c>
      <c r="H225" s="151">
        <v>0</v>
      </c>
      <c r="I225" s="151">
        <v>62628</v>
      </c>
      <c r="J225" s="151">
        <v>0</v>
      </c>
      <c r="K225" s="151">
        <v>0</v>
      </c>
      <c r="L225" s="151">
        <v>0</v>
      </c>
      <c r="M225" s="151">
        <v>0</v>
      </c>
      <c r="N225" s="151">
        <v>0</v>
      </c>
      <c r="O225" s="152">
        <v>0</v>
      </c>
      <c r="P225" s="152">
        <v>0</v>
      </c>
      <c r="Q225" s="151">
        <v>62628</v>
      </c>
      <c r="R225" s="151">
        <v>0</v>
      </c>
      <c r="S225" s="153">
        <v>62628</v>
      </c>
      <c r="T225" s="154">
        <v>0</v>
      </c>
    </row>
    <row r="226" spans="1:20" ht="40.799999999999997" hidden="1" x14ac:dyDescent="0.25">
      <c r="A226" s="150" t="s">
        <v>1021</v>
      </c>
      <c r="B226" s="150" t="s">
        <v>404</v>
      </c>
      <c r="C226" s="150" t="s">
        <v>234</v>
      </c>
      <c r="D226" s="150" t="s">
        <v>281</v>
      </c>
      <c r="E226" s="150" t="s">
        <v>405</v>
      </c>
      <c r="F226" s="150" t="s">
        <v>405</v>
      </c>
      <c r="G226" s="151">
        <v>52093805.590000004</v>
      </c>
      <c r="H226" s="151">
        <v>125576</v>
      </c>
      <c r="I226" s="151">
        <v>57658036.060000002</v>
      </c>
      <c r="J226" s="151">
        <v>149085.01999999999</v>
      </c>
      <c r="K226" s="151">
        <v>206907392.21000001</v>
      </c>
      <c r="L226" s="151">
        <v>493394.04</v>
      </c>
      <c r="M226" s="151">
        <v>3291003.5</v>
      </c>
      <c r="N226" s="151">
        <v>6257.4599609375</v>
      </c>
      <c r="O226" s="152">
        <v>0</v>
      </c>
      <c r="P226" s="152">
        <v>0</v>
      </c>
      <c r="Q226" s="151">
        <v>267856431.69999999</v>
      </c>
      <c r="R226" s="151">
        <v>648736.52</v>
      </c>
      <c r="S226" s="153">
        <v>319950237.29000002</v>
      </c>
      <c r="T226" s="154">
        <v>774313.29</v>
      </c>
    </row>
    <row r="227" spans="1:20" ht="20.399999999999999" hidden="1" x14ac:dyDescent="0.25">
      <c r="A227" s="150" t="s">
        <v>1021</v>
      </c>
      <c r="B227" s="150" t="s">
        <v>404</v>
      </c>
      <c r="C227" s="150" t="s">
        <v>242</v>
      </c>
      <c r="D227" s="150" t="s">
        <v>242</v>
      </c>
      <c r="E227" s="150" t="s">
        <v>406</v>
      </c>
      <c r="F227" s="150" t="s">
        <v>406</v>
      </c>
      <c r="G227" s="151">
        <v>22370021.010000002</v>
      </c>
      <c r="H227" s="151">
        <v>0</v>
      </c>
      <c r="I227" s="151">
        <v>105764637.92</v>
      </c>
      <c r="J227" s="151">
        <v>0</v>
      </c>
      <c r="K227" s="151">
        <v>162549.94</v>
      </c>
      <c r="L227" s="151">
        <v>0</v>
      </c>
      <c r="M227" s="151">
        <v>0</v>
      </c>
      <c r="N227" s="151">
        <v>0</v>
      </c>
      <c r="O227" s="152">
        <v>0</v>
      </c>
      <c r="P227" s="152">
        <v>0</v>
      </c>
      <c r="Q227" s="151">
        <v>105927187.86</v>
      </c>
      <c r="R227" s="151">
        <v>0</v>
      </c>
      <c r="S227" s="153">
        <v>128297208.87</v>
      </c>
      <c r="T227" s="154">
        <v>0</v>
      </c>
    </row>
    <row r="228" spans="1:20" ht="20.399999999999999" hidden="1" x14ac:dyDescent="0.25">
      <c r="A228" s="150" t="s">
        <v>1021</v>
      </c>
      <c r="B228" s="150" t="s">
        <v>404</v>
      </c>
      <c r="C228" s="150" t="s">
        <v>253</v>
      </c>
      <c r="D228" s="150" t="s">
        <v>253</v>
      </c>
      <c r="E228" s="150" t="s">
        <v>407</v>
      </c>
      <c r="F228" s="150" t="s">
        <v>407</v>
      </c>
      <c r="G228" s="151">
        <v>0</v>
      </c>
      <c r="H228" s="151">
        <v>0</v>
      </c>
      <c r="I228" s="151">
        <v>0</v>
      </c>
      <c r="J228" s="151">
        <v>0</v>
      </c>
      <c r="K228" s="151">
        <v>0</v>
      </c>
      <c r="L228" s="151">
        <v>0</v>
      </c>
      <c r="M228" s="151">
        <v>0</v>
      </c>
      <c r="N228" s="151">
        <v>0</v>
      </c>
      <c r="O228" s="152">
        <v>63842840</v>
      </c>
      <c r="P228" s="152">
        <v>127307.3515625</v>
      </c>
      <c r="Q228" s="151">
        <v>0</v>
      </c>
      <c r="R228" s="151">
        <v>0</v>
      </c>
      <c r="S228" s="153">
        <v>0</v>
      </c>
      <c r="T228" s="154">
        <v>0</v>
      </c>
    </row>
    <row r="229" spans="1:20" ht="20.399999999999999" hidden="1" x14ac:dyDescent="0.25">
      <c r="A229" s="150" t="s">
        <v>1021</v>
      </c>
      <c r="B229" s="150" t="s">
        <v>404</v>
      </c>
      <c r="C229" s="150" t="s">
        <v>255</v>
      </c>
      <c r="D229" s="150" t="s">
        <v>255</v>
      </c>
      <c r="E229" s="150" t="s">
        <v>408</v>
      </c>
      <c r="F229" s="150" t="s">
        <v>408</v>
      </c>
      <c r="G229" s="151">
        <v>6352261.0899999999</v>
      </c>
      <c r="H229" s="151">
        <v>0</v>
      </c>
      <c r="I229" s="151">
        <v>375597284.63999999</v>
      </c>
      <c r="J229" s="151">
        <v>0</v>
      </c>
      <c r="K229" s="151">
        <v>0</v>
      </c>
      <c r="L229" s="151">
        <v>0</v>
      </c>
      <c r="M229" s="151">
        <v>0</v>
      </c>
      <c r="N229" s="151">
        <v>0</v>
      </c>
      <c r="O229" s="152">
        <v>0</v>
      </c>
      <c r="P229" s="152">
        <v>0</v>
      </c>
      <c r="Q229" s="151">
        <v>375597284.63999999</v>
      </c>
      <c r="R229" s="151">
        <v>0</v>
      </c>
      <c r="S229" s="153">
        <v>381949545.73000002</v>
      </c>
      <c r="T229" s="154">
        <v>0</v>
      </c>
    </row>
    <row r="230" spans="1:20" ht="20.399999999999999" hidden="1" x14ac:dyDescent="0.25">
      <c r="A230" s="150" t="s">
        <v>1021</v>
      </c>
      <c r="B230" s="150" t="s">
        <v>404</v>
      </c>
      <c r="C230" s="150" t="s">
        <v>260</v>
      </c>
      <c r="D230" s="150" t="s">
        <v>297</v>
      </c>
      <c r="E230" s="150" t="s">
        <v>409</v>
      </c>
      <c r="F230" s="150" t="s">
        <v>409</v>
      </c>
      <c r="G230" s="151">
        <v>32391</v>
      </c>
      <c r="H230" s="151">
        <v>88</v>
      </c>
      <c r="I230" s="151">
        <v>330863.59999999998</v>
      </c>
      <c r="J230" s="151">
        <v>909.8</v>
      </c>
      <c r="K230" s="151">
        <v>0</v>
      </c>
      <c r="L230" s="151">
        <v>0</v>
      </c>
      <c r="M230" s="151">
        <v>0</v>
      </c>
      <c r="N230" s="151">
        <v>0</v>
      </c>
      <c r="O230" s="152">
        <v>0</v>
      </c>
      <c r="P230" s="152">
        <v>0</v>
      </c>
      <c r="Q230" s="151">
        <v>330863.59999999998</v>
      </c>
      <c r="R230" s="151">
        <v>909.8</v>
      </c>
      <c r="S230" s="153">
        <v>363254.6</v>
      </c>
      <c r="T230" s="154">
        <v>998.48</v>
      </c>
    </row>
    <row r="231" spans="1:20" ht="20.399999999999999" hidden="1" x14ac:dyDescent="0.25">
      <c r="A231" s="150" t="s">
        <v>1021</v>
      </c>
      <c r="B231" s="150" t="s">
        <v>404</v>
      </c>
      <c r="C231" s="150" t="s">
        <v>263</v>
      </c>
      <c r="D231" s="150" t="s">
        <v>278</v>
      </c>
      <c r="E231" s="150" t="s">
        <v>410</v>
      </c>
      <c r="F231" s="150" t="s">
        <v>410</v>
      </c>
      <c r="G231" s="151">
        <v>0</v>
      </c>
      <c r="H231" s="151">
        <v>0</v>
      </c>
      <c r="I231" s="151">
        <v>0</v>
      </c>
      <c r="J231" s="151">
        <v>0</v>
      </c>
      <c r="K231" s="151">
        <v>6391575.9500000002</v>
      </c>
      <c r="L231" s="151">
        <v>18315.38</v>
      </c>
      <c r="M231" s="151">
        <v>0</v>
      </c>
      <c r="N231" s="151">
        <v>0</v>
      </c>
      <c r="O231" s="152">
        <v>0</v>
      </c>
      <c r="P231" s="152">
        <v>0</v>
      </c>
      <c r="Q231" s="151">
        <v>6391575.9500000002</v>
      </c>
      <c r="R231" s="151">
        <v>18315.38</v>
      </c>
      <c r="S231" s="153">
        <v>6391575.9500000002</v>
      </c>
      <c r="T231" s="154">
        <v>18315.38</v>
      </c>
    </row>
    <row r="232" spans="1:20" ht="30.6" hidden="1" x14ac:dyDescent="0.25">
      <c r="A232" s="150" t="s">
        <v>1021</v>
      </c>
      <c r="B232" s="150" t="s">
        <v>404</v>
      </c>
      <c r="C232" s="150" t="s">
        <v>268</v>
      </c>
      <c r="D232" s="150" t="s">
        <v>300</v>
      </c>
      <c r="E232" s="150" t="s">
        <v>411</v>
      </c>
      <c r="F232" s="150" t="s">
        <v>411</v>
      </c>
      <c r="G232" s="151">
        <v>3947</v>
      </c>
      <c r="H232" s="151">
        <v>0</v>
      </c>
      <c r="I232" s="151">
        <v>1028956</v>
      </c>
      <c r="J232" s="151">
        <v>0</v>
      </c>
      <c r="K232" s="151">
        <v>0</v>
      </c>
      <c r="L232" s="151">
        <v>0</v>
      </c>
      <c r="M232" s="151">
        <v>0</v>
      </c>
      <c r="N232" s="151">
        <v>0</v>
      </c>
      <c r="O232" s="152">
        <v>0</v>
      </c>
      <c r="P232" s="152">
        <v>0</v>
      </c>
      <c r="Q232" s="151">
        <v>1028956</v>
      </c>
      <c r="R232" s="151">
        <v>0</v>
      </c>
      <c r="S232" s="153">
        <v>1032903</v>
      </c>
      <c r="T232" s="154">
        <v>0</v>
      </c>
    </row>
    <row r="233" spans="1:20" ht="20.399999999999999" hidden="1" x14ac:dyDescent="0.25">
      <c r="A233" s="150" t="s">
        <v>1021</v>
      </c>
      <c r="B233" s="150" t="s">
        <v>412</v>
      </c>
      <c r="C233" s="150" t="s">
        <v>232</v>
      </c>
      <c r="D233" s="150" t="s">
        <v>303</v>
      </c>
      <c r="E233" s="150" t="s">
        <v>413</v>
      </c>
      <c r="F233" s="150" t="s">
        <v>413</v>
      </c>
      <c r="G233" s="151">
        <v>0</v>
      </c>
      <c r="H233" s="151">
        <v>0</v>
      </c>
      <c r="I233" s="151">
        <v>0</v>
      </c>
      <c r="J233" s="151">
        <v>0</v>
      </c>
      <c r="K233" s="151">
        <v>59182119.979999997</v>
      </c>
      <c r="L233" s="151">
        <v>167587.62</v>
      </c>
      <c r="M233" s="151">
        <v>0</v>
      </c>
      <c r="N233" s="151">
        <v>0</v>
      </c>
      <c r="O233" s="152">
        <v>0</v>
      </c>
      <c r="P233" s="152">
        <v>0</v>
      </c>
      <c r="Q233" s="151">
        <v>59182119.979999997</v>
      </c>
      <c r="R233" s="151">
        <v>167587.62</v>
      </c>
      <c r="S233" s="153">
        <v>59182119.979999997</v>
      </c>
      <c r="T233" s="154">
        <v>167587.62</v>
      </c>
    </row>
    <row r="234" spans="1:20" ht="40.799999999999997" hidden="1" x14ac:dyDescent="0.25">
      <c r="A234" s="150" t="s">
        <v>1021</v>
      </c>
      <c r="B234" s="150" t="s">
        <v>412</v>
      </c>
      <c r="C234" s="150" t="s">
        <v>234</v>
      </c>
      <c r="D234" s="150" t="s">
        <v>281</v>
      </c>
      <c r="E234" s="150" t="s">
        <v>414</v>
      </c>
      <c r="F234" s="150" t="s">
        <v>414</v>
      </c>
      <c r="G234" s="151">
        <v>9415715.8399999999</v>
      </c>
      <c r="H234" s="151">
        <v>25346</v>
      </c>
      <c r="I234" s="151">
        <v>4298109.33</v>
      </c>
      <c r="J234" s="151">
        <v>13360.43</v>
      </c>
      <c r="K234" s="151">
        <v>48436271.82</v>
      </c>
      <c r="L234" s="151">
        <v>133523.97</v>
      </c>
      <c r="M234" s="151">
        <v>3220636.5</v>
      </c>
      <c r="N234" s="151">
        <v>6393.31005859375</v>
      </c>
      <c r="O234" s="152">
        <v>0</v>
      </c>
      <c r="P234" s="152">
        <v>0</v>
      </c>
      <c r="Q234" s="151">
        <v>55955017.729999997</v>
      </c>
      <c r="R234" s="151">
        <v>153277.71</v>
      </c>
      <c r="S234" s="153">
        <v>65370733.57</v>
      </c>
      <c r="T234" s="154">
        <v>178624.47</v>
      </c>
    </row>
    <row r="235" spans="1:20" ht="20.399999999999999" hidden="1" x14ac:dyDescent="0.25">
      <c r="A235" s="150" t="s">
        <v>1021</v>
      </c>
      <c r="B235" s="150" t="s">
        <v>412</v>
      </c>
      <c r="C235" s="150" t="s">
        <v>242</v>
      </c>
      <c r="D235" s="150" t="s">
        <v>242</v>
      </c>
      <c r="E235" s="150" t="s">
        <v>415</v>
      </c>
      <c r="F235" s="150" t="s">
        <v>415</v>
      </c>
      <c r="G235" s="151">
        <v>3668211</v>
      </c>
      <c r="H235" s="151">
        <v>0</v>
      </c>
      <c r="I235" s="151">
        <v>15482556.58</v>
      </c>
      <c r="J235" s="151">
        <v>0</v>
      </c>
      <c r="K235" s="151">
        <v>0</v>
      </c>
      <c r="L235" s="151">
        <v>0</v>
      </c>
      <c r="M235" s="151">
        <v>0</v>
      </c>
      <c r="N235" s="151">
        <v>0</v>
      </c>
      <c r="O235" s="152">
        <v>0</v>
      </c>
      <c r="P235" s="152">
        <v>0</v>
      </c>
      <c r="Q235" s="151">
        <v>15482556.58</v>
      </c>
      <c r="R235" s="151">
        <v>0</v>
      </c>
      <c r="S235" s="153">
        <v>19150767.579999998</v>
      </c>
      <c r="T235" s="154">
        <v>0</v>
      </c>
    </row>
    <row r="236" spans="1:20" ht="20.399999999999999" hidden="1" x14ac:dyDescent="0.25">
      <c r="A236" s="150" t="s">
        <v>1021</v>
      </c>
      <c r="B236" s="150" t="s">
        <v>412</v>
      </c>
      <c r="C236" s="150" t="s">
        <v>253</v>
      </c>
      <c r="D236" s="150" t="s">
        <v>253</v>
      </c>
      <c r="E236" s="150" t="s">
        <v>416</v>
      </c>
      <c r="F236" s="150" t="s">
        <v>416</v>
      </c>
      <c r="G236" s="151">
        <v>0</v>
      </c>
      <c r="H236" s="151">
        <v>0</v>
      </c>
      <c r="I236" s="151">
        <v>0</v>
      </c>
      <c r="J236" s="151">
        <v>0</v>
      </c>
      <c r="K236" s="151">
        <v>0</v>
      </c>
      <c r="L236" s="151">
        <v>0</v>
      </c>
      <c r="M236" s="151">
        <v>0</v>
      </c>
      <c r="N236" s="151">
        <v>0</v>
      </c>
      <c r="O236" s="152">
        <v>5292286.5</v>
      </c>
      <c r="P236" s="152">
        <v>12408.73046875</v>
      </c>
      <c r="Q236" s="151">
        <v>0</v>
      </c>
      <c r="R236" s="151">
        <v>0</v>
      </c>
      <c r="S236" s="153">
        <v>0</v>
      </c>
      <c r="T236" s="154">
        <v>0</v>
      </c>
    </row>
    <row r="237" spans="1:20" ht="20.399999999999999" hidden="1" x14ac:dyDescent="0.25">
      <c r="A237" s="150" t="s">
        <v>1021</v>
      </c>
      <c r="B237" s="150" t="s">
        <v>412</v>
      </c>
      <c r="C237" s="150" t="s">
        <v>255</v>
      </c>
      <c r="D237" s="150" t="s">
        <v>255</v>
      </c>
      <c r="E237" s="150" t="s">
        <v>417</v>
      </c>
      <c r="F237" s="150" t="s">
        <v>417</v>
      </c>
      <c r="G237" s="151">
        <v>1614253.6</v>
      </c>
      <c r="H237" s="151">
        <v>0</v>
      </c>
      <c r="I237" s="151">
        <v>100557168.13</v>
      </c>
      <c r="J237" s="151">
        <v>0</v>
      </c>
      <c r="K237" s="151">
        <v>0</v>
      </c>
      <c r="L237" s="151">
        <v>0</v>
      </c>
      <c r="M237" s="151">
        <v>0</v>
      </c>
      <c r="N237" s="151">
        <v>0</v>
      </c>
      <c r="O237" s="152">
        <v>0</v>
      </c>
      <c r="P237" s="152">
        <v>0</v>
      </c>
      <c r="Q237" s="151">
        <v>100557168.13</v>
      </c>
      <c r="R237" s="151">
        <v>0</v>
      </c>
      <c r="S237" s="153">
        <v>102171421.73</v>
      </c>
      <c r="T237" s="154">
        <v>0</v>
      </c>
    </row>
    <row r="238" spans="1:20" ht="20.399999999999999" hidden="1" x14ac:dyDescent="0.25">
      <c r="A238" s="150" t="s">
        <v>1021</v>
      </c>
      <c r="B238" s="150" t="s">
        <v>412</v>
      </c>
      <c r="C238" s="150" t="s">
        <v>263</v>
      </c>
      <c r="D238" s="150" t="s">
        <v>278</v>
      </c>
      <c r="E238" s="150" t="s">
        <v>418</v>
      </c>
      <c r="F238" s="150" t="s">
        <v>418</v>
      </c>
      <c r="G238" s="151">
        <v>734947.1</v>
      </c>
      <c r="H238" s="151">
        <v>2014</v>
      </c>
      <c r="I238" s="151">
        <v>0</v>
      </c>
      <c r="J238" s="151">
        <v>0</v>
      </c>
      <c r="K238" s="151">
        <v>5285.5</v>
      </c>
      <c r="L238" s="151">
        <v>12.92</v>
      </c>
      <c r="M238" s="151">
        <v>0</v>
      </c>
      <c r="N238" s="151">
        <v>0</v>
      </c>
      <c r="O238" s="152">
        <v>0</v>
      </c>
      <c r="P238" s="152">
        <v>0</v>
      </c>
      <c r="Q238" s="151">
        <v>5285.5</v>
      </c>
      <c r="R238" s="151">
        <v>12.92</v>
      </c>
      <c r="S238" s="153">
        <v>740232.6</v>
      </c>
      <c r="T238" s="154">
        <v>2026.92</v>
      </c>
    </row>
    <row r="239" spans="1:20" ht="30.6" hidden="1" x14ac:dyDescent="0.25">
      <c r="A239" s="150" t="s">
        <v>1021</v>
      </c>
      <c r="B239" s="150" t="s">
        <v>412</v>
      </c>
      <c r="C239" s="150" t="s">
        <v>268</v>
      </c>
      <c r="D239" s="150" t="s">
        <v>300</v>
      </c>
      <c r="E239" s="150" t="s">
        <v>419</v>
      </c>
      <c r="F239" s="150" t="s">
        <v>419</v>
      </c>
      <c r="G239" s="151">
        <v>1159.5899999999999</v>
      </c>
      <c r="H239" s="151">
        <v>0</v>
      </c>
      <c r="I239" s="151">
        <v>327150.8</v>
      </c>
      <c r="J239" s="151">
        <v>0</v>
      </c>
      <c r="K239" s="151">
        <v>0</v>
      </c>
      <c r="L239" s="151">
        <v>0</v>
      </c>
      <c r="M239" s="151">
        <v>0</v>
      </c>
      <c r="N239" s="151">
        <v>0</v>
      </c>
      <c r="O239" s="152">
        <v>0</v>
      </c>
      <c r="P239" s="152">
        <v>0</v>
      </c>
      <c r="Q239" s="151">
        <v>327150.8</v>
      </c>
      <c r="R239" s="151">
        <v>0</v>
      </c>
      <c r="S239" s="153">
        <v>328310.39</v>
      </c>
      <c r="T239" s="154">
        <v>0</v>
      </c>
    </row>
    <row r="240" spans="1:20" ht="40.799999999999997" hidden="1" x14ac:dyDescent="0.25">
      <c r="A240" s="150" t="s">
        <v>1021</v>
      </c>
      <c r="B240" s="150" t="s">
        <v>420</v>
      </c>
      <c r="C240" s="150" t="s">
        <v>234</v>
      </c>
      <c r="D240" s="150" t="s">
        <v>288</v>
      </c>
      <c r="E240" s="150" t="s">
        <v>421</v>
      </c>
      <c r="F240" s="150" t="s">
        <v>421</v>
      </c>
      <c r="G240" s="151">
        <v>25859126</v>
      </c>
      <c r="H240" s="151">
        <v>53707</v>
      </c>
      <c r="I240" s="151">
        <v>0</v>
      </c>
      <c r="J240" s="151">
        <v>0</v>
      </c>
      <c r="K240" s="151">
        <v>63785673</v>
      </c>
      <c r="L240" s="151">
        <v>166213</v>
      </c>
      <c r="M240" s="151">
        <v>0</v>
      </c>
      <c r="N240" s="151">
        <v>0</v>
      </c>
      <c r="O240" s="152">
        <v>0</v>
      </c>
      <c r="P240" s="152">
        <v>0</v>
      </c>
      <c r="Q240" s="151">
        <v>63785673</v>
      </c>
      <c r="R240" s="151">
        <v>166213</v>
      </c>
      <c r="S240" s="153">
        <v>89644799</v>
      </c>
      <c r="T240" s="154">
        <v>219920</v>
      </c>
    </row>
    <row r="241" spans="1:20" ht="40.799999999999997" hidden="1" x14ac:dyDescent="0.25">
      <c r="A241" s="150" t="s">
        <v>1021</v>
      </c>
      <c r="B241" s="150" t="s">
        <v>420</v>
      </c>
      <c r="C241" s="150" t="s">
        <v>234</v>
      </c>
      <c r="D241" s="150" t="s">
        <v>290</v>
      </c>
      <c r="E241" s="150" t="s">
        <v>422</v>
      </c>
      <c r="F241" s="150" t="s">
        <v>422</v>
      </c>
      <c r="G241" s="151">
        <v>19366605</v>
      </c>
      <c r="H241" s="151">
        <v>58924</v>
      </c>
      <c r="I241" s="151">
        <v>10760869</v>
      </c>
      <c r="J241" s="151">
        <v>33688</v>
      </c>
      <c r="K241" s="151">
        <v>112710362</v>
      </c>
      <c r="L241" s="151">
        <v>307893</v>
      </c>
      <c r="M241" s="151">
        <v>3683237</v>
      </c>
      <c r="N241" s="151">
        <v>6989</v>
      </c>
      <c r="O241" s="152">
        <v>0</v>
      </c>
      <c r="P241" s="152">
        <v>0</v>
      </c>
      <c r="Q241" s="151">
        <v>127154468</v>
      </c>
      <c r="R241" s="151">
        <v>348570</v>
      </c>
      <c r="S241" s="153">
        <v>146521073</v>
      </c>
      <c r="T241" s="154">
        <v>407494</v>
      </c>
    </row>
    <row r="242" spans="1:20" ht="20.399999999999999" hidden="1" x14ac:dyDescent="0.25">
      <c r="A242" s="150" t="s">
        <v>1021</v>
      </c>
      <c r="B242" s="150" t="s">
        <v>420</v>
      </c>
      <c r="C242" s="150" t="s">
        <v>242</v>
      </c>
      <c r="D242" s="150" t="s">
        <v>242</v>
      </c>
      <c r="E242" s="150" t="s">
        <v>423</v>
      </c>
      <c r="F242" s="150" t="s">
        <v>423</v>
      </c>
      <c r="G242" s="151">
        <v>6732091</v>
      </c>
      <c r="H242" s="151">
        <v>0</v>
      </c>
      <c r="I242" s="151">
        <v>39727320</v>
      </c>
      <c r="J242" s="151">
        <v>0</v>
      </c>
      <c r="K242" s="151">
        <v>0</v>
      </c>
      <c r="L242" s="151">
        <v>0</v>
      </c>
      <c r="M242" s="151">
        <v>0</v>
      </c>
      <c r="N242" s="151">
        <v>0</v>
      </c>
      <c r="O242" s="152">
        <v>0</v>
      </c>
      <c r="P242" s="152">
        <v>0</v>
      </c>
      <c r="Q242" s="151">
        <v>39727320</v>
      </c>
      <c r="R242" s="151">
        <v>0</v>
      </c>
      <c r="S242" s="153">
        <v>46459411</v>
      </c>
      <c r="T242" s="154">
        <v>0</v>
      </c>
    </row>
    <row r="243" spans="1:20" ht="20.399999999999999" hidden="1" x14ac:dyDescent="0.25">
      <c r="A243" s="150" t="s">
        <v>1021</v>
      </c>
      <c r="B243" s="150" t="s">
        <v>420</v>
      </c>
      <c r="C243" s="150" t="s">
        <v>253</v>
      </c>
      <c r="D243" s="150" t="s">
        <v>253</v>
      </c>
      <c r="E243" s="150" t="s">
        <v>424</v>
      </c>
      <c r="F243" s="150" t="s">
        <v>424</v>
      </c>
      <c r="G243" s="151">
        <v>0</v>
      </c>
      <c r="H243" s="151">
        <v>0</v>
      </c>
      <c r="I243" s="151">
        <v>0</v>
      </c>
      <c r="J243" s="151">
        <v>0</v>
      </c>
      <c r="K243" s="151">
        <v>0</v>
      </c>
      <c r="L243" s="151">
        <v>0</v>
      </c>
      <c r="M243" s="151">
        <v>0</v>
      </c>
      <c r="N243" s="151">
        <v>0</v>
      </c>
      <c r="O243" s="152">
        <v>69749928</v>
      </c>
      <c r="P243" s="152">
        <v>145039</v>
      </c>
      <c r="Q243" s="151">
        <v>0</v>
      </c>
      <c r="R243" s="151">
        <v>0</v>
      </c>
      <c r="S243" s="153">
        <v>0</v>
      </c>
      <c r="T243" s="154">
        <v>0</v>
      </c>
    </row>
    <row r="244" spans="1:20" ht="20.399999999999999" hidden="1" x14ac:dyDescent="0.25">
      <c r="A244" s="150" t="s">
        <v>1021</v>
      </c>
      <c r="B244" s="150" t="s">
        <v>420</v>
      </c>
      <c r="C244" s="150" t="s">
        <v>255</v>
      </c>
      <c r="D244" s="150" t="s">
        <v>255</v>
      </c>
      <c r="E244" s="150" t="s">
        <v>425</v>
      </c>
      <c r="F244" s="150" t="s">
        <v>425</v>
      </c>
      <c r="G244" s="151">
        <v>3114860</v>
      </c>
      <c r="H244" s="151">
        <v>0</v>
      </c>
      <c r="I244" s="151">
        <v>215312415</v>
      </c>
      <c r="J244" s="151">
        <v>0</v>
      </c>
      <c r="K244" s="151">
        <v>0</v>
      </c>
      <c r="L244" s="151">
        <v>0</v>
      </c>
      <c r="M244" s="151">
        <v>0</v>
      </c>
      <c r="N244" s="151">
        <v>0</v>
      </c>
      <c r="O244" s="152">
        <v>0</v>
      </c>
      <c r="P244" s="152">
        <v>0</v>
      </c>
      <c r="Q244" s="151">
        <v>215312415</v>
      </c>
      <c r="R244" s="151">
        <v>0</v>
      </c>
      <c r="S244" s="153">
        <v>218427275</v>
      </c>
      <c r="T244" s="154">
        <v>0</v>
      </c>
    </row>
    <row r="245" spans="1:20" ht="20.399999999999999" hidden="1" x14ac:dyDescent="0.25">
      <c r="A245" s="150" t="s">
        <v>1021</v>
      </c>
      <c r="B245" s="150" t="s">
        <v>420</v>
      </c>
      <c r="C245" s="150" t="s">
        <v>260</v>
      </c>
      <c r="D245" s="150" t="s">
        <v>297</v>
      </c>
      <c r="E245" s="150" t="s">
        <v>426</v>
      </c>
      <c r="F245" s="150" t="s">
        <v>426</v>
      </c>
      <c r="G245" s="151">
        <v>29587</v>
      </c>
      <c r="H245" s="151">
        <v>83</v>
      </c>
      <c r="I245" s="151">
        <v>217548</v>
      </c>
      <c r="J245" s="151">
        <v>587</v>
      </c>
      <c r="K245" s="151">
        <v>0</v>
      </c>
      <c r="L245" s="151">
        <v>0</v>
      </c>
      <c r="M245" s="151">
        <v>0</v>
      </c>
      <c r="N245" s="151">
        <v>0</v>
      </c>
      <c r="O245" s="152">
        <v>0</v>
      </c>
      <c r="P245" s="152">
        <v>0</v>
      </c>
      <c r="Q245" s="151">
        <v>217548</v>
      </c>
      <c r="R245" s="151">
        <v>587</v>
      </c>
      <c r="S245" s="153">
        <v>247135</v>
      </c>
      <c r="T245" s="154">
        <v>670</v>
      </c>
    </row>
    <row r="246" spans="1:20" ht="20.399999999999999" hidden="1" x14ac:dyDescent="0.25">
      <c r="A246" s="150" t="s">
        <v>1021</v>
      </c>
      <c r="B246" s="150" t="s">
        <v>420</v>
      </c>
      <c r="C246" s="150" t="s">
        <v>263</v>
      </c>
      <c r="D246" s="150" t="s">
        <v>278</v>
      </c>
      <c r="E246" s="150" t="s">
        <v>427</v>
      </c>
      <c r="F246" s="150" t="s">
        <v>427</v>
      </c>
      <c r="G246" s="151">
        <v>0</v>
      </c>
      <c r="H246" s="151">
        <v>0</v>
      </c>
      <c r="I246" s="151">
        <v>0</v>
      </c>
      <c r="J246" s="151">
        <v>0</v>
      </c>
      <c r="K246" s="151">
        <v>1138183</v>
      </c>
      <c r="L246" s="151">
        <v>3165</v>
      </c>
      <c r="M246" s="151">
        <v>0</v>
      </c>
      <c r="N246" s="151">
        <v>0</v>
      </c>
      <c r="O246" s="152">
        <v>0</v>
      </c>
      <c r="P246" s="152">
        <v>0</v>
      </c>
      <c r="Q246" s="151">
        <v>1138183</v>
      </c>
      <c r="R246" s="151">
        <v>3165</v>
      </c>
      <c r="S246" s="153">
        <v>1138183</v>
      </c>
      <c r="T246" s="154">
        <v>3165</v>
      </c>
    </row>
    <row r="247" spans="1:20" ht="30.6" hidden="1" x14ac:dyDescent="0.25">
      <c r="A247" s="150" t="s">
        <v>1021</v>
      </c>
      <c r="B247" s="150" t="s">
        <v>420</v>
      </c>
      <c r="C247" s="150" t="s">
        <v>268</v>
      </c>
      <c r="D247" s="150" t="s">
        <v>300</v>
      </c>
      <c r="E247" s="150" t="s">
        <v>428</v>
      </c>
      <c r="F247" s="150" t="s">
        <v>428</v>
      </c>
      <c r="G247" s="151">
        <v>0</v>
      </c>
      <c r="H247" s="151">
        <v>0</v>
      </c>
      <c r="I247" s="151">
        <v>960745</v>
      </c>
      <c r="J247" s="151">
        <v>0</v>
      </c>
      <c r="K247" s="151">
        <v>0</v>
      </c>
      <c r="L247" s="151">
        <v>0</v>
      </c>
      <c r="M247" s="151">
        <v>0</v>
      </c>
      <c r="N247" s="151">
        <v>0</v>
      </c>
      <c r="O247" s="152">
        <v>0</v>
      </c>
      <c r="P247" s="152">
        <v>0</v>
      </c>
      <c r="Q247" s="151">
        <v>960745</v>
      </c>
      <c r="R247" s="151">
        <v>0</v>
      </c>
      <c r="S247" s="153">
        <v>960745</v>
      </c>
      <c r="T247" s="154">
        <v>0</v>
      </c>
    </row>
    <row r="248" spans="1:20" ht="40.799999999999997" hidden="1" x14ac:dyDescent="0.25">
      <c r="A248" s="150" t="s">
        <v>1021</v>
      </c>
      <c r="B248" s="150" t="s">
        <v>1184</v>
      </c>
      <c r="C248" s="150" t="s">
        <v>234</v>
      </c>
      <c r="D248" s="150" t="s">
        <v>430</v>
      </c>
      <c r="E248" s="150" t="s">
        <v>851</v>
      </c>
      <c r="F248" s="150" t="s">
        <v>851</v>
      </c>
      <c r="G248" s="151">
        <v>205160</v>
      </c>
      <c r="H248" s="151">
        <v>625</v>
      </c>
      <c r="I248" s="151">
        <v>2481690</v>
      </c>
      <c r="J248" s="151">
        <v>7880.6</v>
      </c>
      <c r="K248" s="151">
        <v>20370844.91</v>
      </c>
      <c r="L248" s="151">
        <v>56802.43</v>
      </c>
      <c r="M248" s="151">
        <v>0</v>
      </c>
      <c r="N248" s="151">
        <v>0</v>
      </c>
      <c r="O248" s="152">
        <v>0</v>
      </c>
      <c r="P248" s="152">
        <v>0</v>
      </c>
      <c r="Q248" s="151">
        <v>22852534.91</v>
      </c>
      <c r="R248" s="151">
        <v>64683.03</v>
      </c>
      <c r="S248" s="153">
        <v>23057694.91</v>
      </c>
      <c r="T248" s="154">
        <v>65308.79</v>
      </c>
    </row>
    <row r="249" spans="1:20" ht="40.799999999999997" hidden="1" x14ac:dyDescent="0.25">
      <c r="A249" s="150" t="s">
        <v>1021</v>
      </c>
      <c r="B249" s="150" t="s">
        <v>1184</v>
      </c>
      <c r="C249" s="150" t="s">
        <v>234</v>
      </c>
      <c r="D249" s="150" t="s">
        <v>1185</v>
      </c>
      <c r="E249" s="150" t="s">
        <v>1186</v>
      </c>
      <c r="F249" s="150" t="s">
        <v>1186</v>
      </c>
      <c r="G249" s="151">
        <v>0</v>
      </c>
      <c r="H249" s="151">
        <v>0</v>
      </c>
      <c r="I249" s="151">
        <v>0</v>
      </c>
      <c r="J249" s="151">
        <v>0</v>
      </c>
      <c r="K249" s="151">
        <v>18851449.710000001</v>
      </c>
      <c r="L249" s="151">
        <v>58774.400000000001</v>
      </c>
      <c r="M249" s="151">
        <v>0</v>
      </c>
      <c r="N249" s="151">
        <v>0</v>
      </c>
      <c r="O249" s="152">
        <v>0</v>
      </c>
      <c r="P249" s="152">
        <v>0</v>
      </c>
      <c r="Q249" s="151">
        <v>18851449.710000001</v>
      </c>
      <c r="R249" s="151">
        <v>58774.400000000001</v>
      </c>
      <c r="S249" s="153">
        <v>18851449.710000001</v>
      </c>
      <c r="T249" s="154">
        <v>58774.400000000001</v>
      </c>
    </row>
    <row r="250" spans="1:20" ht="20.399999999999999" hidden="1" x14ac:dyDescent="0.25">
      <c r="A250" s="150" t="s">
        <v>1021</v>
      </c>
      <c r="B250" s="150" t="s">
        <v>1184</v>
      </c>
      <c r="C250" s="150" t="s">
        <v>242</v>
      </c>
      <c r="D250" s="150" t="s">
        <v>242</v>
      </c>
      <c r="E250" s="150" t="s">
        <v>852</v>
      </c>
      <c r="F250" s="150" t="s">
        <v>852</v>
      </c>
      <c r="G250" s="151">
        <v>477020.01</v>
      </c>
      <c r="H250" s="151">
        <v>0</v>
      </c>
      <c r="I250" s="151">
        <v>9283374.0800000001</v>
      </c>
      <c r="J250" s="151">
        <v>0</v>
      </c>
      <c r="K250" s="151">
        <v>54</v>
      </c>
      <c r="L250" s="151">
        <v>0</v>
      </c>
      <c r="M250" s="151">
        <v>0</v>
      </c>
      <c r="N250" s="151">
        <v>0</v>
      </c>
      <c r="O250" s="152">
        <v>0</v>
      </c>
      <c r="P250" s="152">
        <v>0</v>
      </c>
      <c r="Q250" s="151">
        <v>9283428.0800000001</v>
      </c>
      <c r="R250" s="151">
        <v>0</v>
      </c>
      <c r="S250" s="153">
        <v>9760448.0899999999</v>
      </c>
      <c r="T250" s="154">
        <v>0</v>
      </c>
    </row>
    <row r="251" spans="1:20" ht="20.399999999999999" hidden="1" x14ac:dyDescent="0.25">
      <c r="A251" s="150" t="s">
        <v>1021</v>
      </c>
      <c r="B251" s="150" t="s">
        <v>1184</v>
      </c>
      <c r="C251" s="150" t="s">
        <v>253</v>
      </c>
      <c r="D251" s="150" t="s">
        <v>253</v>
      </c>
      <c r="E251" s="150" t="s">
        <v>853</v>
      </c>
      <c r="F251" s="150" t="s">
        <v>853</v>
      </c>
      <c r="G251" s="151">
        <v>0</v>
      </c>
      <c r="H251" s="151">
        <v>0</v>
      </c>
      <c r="I251" s="151">
        <v>0</v>
      </c>
      <c r="J251" s="151">
        <v>0</v>
      </c>
      <c r="K251" s="151">
        <v>0</v>
      </c>
      <c r="L251" s="151">
        <v>0</v>
      </c>
      <c r="M251" s="151">
        <v>0</v>
      </c>
      <c r="N251" s="151">
        <v>0</v>
      </c>
      <c r="O251" s="152">
        <v>26278010</v>
      </c>
      <c r="P251" s="152">
        <v>81903.8828125</v>
      </c>
      <c r="Q251" s="151">
        <v>0</v>
      </c>
      <c r="R251" s="151">
        <v>0</v>
      </c>
      <c r="S251" s="153">
        <v>0</v>
      </c>
      <c r="T251" s="154">
        <v>0</v>
      </c>
    </row>
    <row r="252" spans="1:20" ht="20.399999999999999" hidden="1" x14ac:dyDescent="0.25">
      <c r="A252" s="150" t="s">
        <v>1021</v>
      </c>
      <c r="B252" s="150" t="s">
        <v>1184</v>
      </c>
      <c r="C252" s="150" t="s">
        <v>255</v>
      </c>
      <c r="D252" s="150" t="s">
        <v>255</v>
      </c>
      <c r="E252" s="150" t="s">
        <v>854</v>
      </c>
      <c r="F252" s="150" t="s">
        <v>854</v>
      </c>
      <c r="G252" s="151">
        <v>53625.01</v>
      </c>
      <c r="H252" s="151">
        <v>0</v>
      </c>
      <c r="I252" s="151">
        <v>22212712.690000001</v>
      </c>
      <c r="J252" s="151">
        <v>0</v>
      </c>
      <c r="K252" s="151">
        <v>0</v>
      </c>
      <c r="L252" s="151">
        <v>0</v>
      </c>
      <c r="M252" s="151">
        <v>0</v>
      </c>
      <c r="N252" s="151">
        <v>0</v>
      </c>
      <c r="O252" s="152">
        <v>0</v>
      </c>
      <c r="P252" s="152">
        <v>0</v>
      </c>
      <c r="Q252" s="151">
        <v>22212712.690000001</v>
      </c>
      <c r="R252" s="151">
        <v>0</v>
      </c>
      <c r="S252" s="153">
        <v>22266337.699999999</v>
      </c>
      <c r="T252" s="154">
        <v>0</v>
      </c>
    </row>
    <row r="253" spans="1:20" ht="20.399999999999999" hidden="1" x14ac:dyDescent="0.25">
      <c r="A253" s="150" t="s">
        <v>1021</v>
      </c>
      <c r="B253" s="150" t="s">
        <v>1184</v>
      </c>
      <c r="C253" s="150" t="s">
        <v>260</v>
      </c>
      <c r="D253" s="150" t="s">
        <v>297</v>
      </c>
      <c r="E253" s="150" t="s">
        <v>855</v>
      </c>
      <c r="F253" s="150" t="s">
        <v>855</v>
      </c>
      <c r="G253" s="151">
        <v>0</v>
      </c>
      <c r="H253" s="151">
        <v>0</v>
      </c>
      <c r="I253" s="151">
        <v>9452.16</v>
      </c>
      <c r="J253" s="151">
        <v>33.6</v>
      </c>
      <c r="K253" s="151">
        <v>0</v>
      </c>
      <c r="L253" s="151">
        <v>0</v>
      </c>
      <c r="M253" s="151">
        <v>0</v>
      </c>
      <c r="N253" s="151">
        <v>0</v>
      </c>
      <c r="O253" s="152">
        <v>0</v>
      </c>
      <c r="P253" s="152">
        <v>0</v>
      </c>
      <c r="Q253" s="151">
        <v>9452.16</v>
      </c>
      <c r="R253" s="151">
        <v>33.6</v>
      </c>
      <c r="S253" s="153">
        <v>9452.16</v>
      </c>
      <c r="T253" s="154">
        <v>33.6</v>
      </c>
    </row>
    <row r="254" spans="1:20" ht="20.399999999999999" hidden="1" x14ac:dyDescent="0.25">
      <c r="A254" s="150" t="s">
        <v>1021</v>
      </c>
      <c r="B254" s="150" t="s">
        <v>1184</v>
      </c>
      <c r="C254" s="150" t="s">
        <v>263</v>
      </c>
      <c r="D254" s="150" t="s">
        <v>278</v>
      </c>
      <c r="E254" s="150" t="s">
        <v>856</v>
      </c>
      <c r="F254" s="150" t="s">
        <v>856</v>
      </c>
      <c r="G254" s="151">
        <v>435546.78</v>
      </c>
      <c r="H254" s="151">
        <v>1338</v>
      </c>
      <c r="I254" s="151">
        <v>0</v>
      </c>
      <c r="J254" s="151">
        <v>0</v>
      </c>
      <c r="K254" s="151">
        <v>14611.8</v>
      </c>
      <c r="L254" s="151">
        <v>20.04</v>
      </c>
      <c r="M254" s="151">
        <v>0</v>
      </c>
      <c r="N254" s="151">
        <v>0</v>
      </c>
      <c r="O254" s="152">
        <v>0</v>
      </c>
      <c r="P254" s="152">
        <v>0</v>
      </c>
      <c r="Q254" s="151">
        <v>14611.8</v>
      </c>
      <c r="R254" s="151">
        <v>20.04</v>
      </c>
      <c r="S254" s="153">
        <v>450158.58</v>
      </c>
      <c r="T254" s="154">
        <v>1358.64</v>
      </c>
    </row>
    <row r="255" spans="1:20" ht="40.799999999999997" hidden="1" x14ac:dyDescent="0.25">
      <c r="A255" s="150" t="s">
        <v>1021</v>
      </c>
      <c r="B255" s="150" t="s">
        <v>431</v>
      </c>
      <c r="C255" s="150" t="s">
        <v>234</v>
      </c>
      <c r="D255" s="150" t="s">
        <v>281</v>
      </c>
      <c r="E255" s="150" t="s">
        <v>432</v>
      </c>
      <c r="F255" s="150" t="s">
        <v>432</v>
      </c>
      <c r="G255" s="151">
        <v>215175</v>
      </c>
      <c r="H255" s="151">
        <v>0</v>
      </c>
      <c r="I255" s="151">
        <v>516680</v>
      </c>
      <c r="J255" s="151">
        <v>0</v>
      </c>
      <c r="K255" s="151">
        <v>2941017</v>
      </c>
      <c r="L255" s="151">
        <v>9248.5</v>
      </c>
      <c r="M255" s="151">
        <v>0</v>
      </c>
      <c r="N255" s="151">
        <v>0</v>
      </c>
      <c r="O255" s="152">
        <v>0</v>
      </c>
      <c r="P255" s="152">
        <v>0</v>
      </c>
      <c r="Q255" s="151">
        <v>3457697</v>
      </c>
      <c r="R255" s="151">
        <v>9248.5</v>
      </c>
      <c r="S255" s="153">
        <v>3672872</v>
      </c>
      <c r="T255" s="154">
        <v>9248.5</v>
      </c>
    </row>
    <row r="256" spans="1:20" ht="20.399999999999999" hidden="1" x14ac:dyDescent="0.25">
      <c r="A256" s="150" t="s">
        <v>1021</v>
      </c>
      <c r="B256" s="150" t="s">
        <v>431</v>
      </c>
      <c r="C256" s="150" t="s">
        <v>242</v>
      </c>
      <c r="D256" s="150" t="s">
        <v>242</v>
      </c>
      <c r="E256" s="150" t="s">
        <v>433</v>
      </c>
      <c r="F256" s="150" t="s">
        <v>433</v>
      </c>
      <c r="G256" s="151">
        <v>448360</v>
      </c>
      <c r="H256" s="151">
        <v>0</v>
      </c>
      <c r="I256" s="151">
        <v>3209130</v>
      </c>
      <c r="J256" s="151">
        <v>0</v>
      </c>
      <c r="K256" s="151">
        <v>0</v>
      </c>
      <c r="L256" s="151">
        <v>0</v>
      </c>
      <c r="M256" s="151">
        <v>0</v>
      </c>
      <c r="N256" s="151">
        <v>0</v>
      </c>
      <c r="O256" s="152">
        <v>0</v>
      </c>
      <c r="P256" s="152">
        <v>0</v>
      </c>
      <c r="Q256" s="151">
        <v>3209130</v>
      </c>
      <c r="R256" s="151">
        <v>0</v>
      </c>
      <c r="S256" s="153">
        <v>3657490</v>
      </c>
      <c r="T256" s="154">
        <v>0</v>
      </c>
    </row>
    <row r="257" spans="1:20" hidden="1" x14ac:dyDescent="0.25">
      <c r="A257" s="150" t="s">
        <v>1021</v>
      </c>
      <c r="B257" s="150" t="s">
        <v>431</v>
      </c>
      <c r="C257" s="150" t="s">
        <v>253</v>
      </c>
      <c r="D257" s="150" t="s">
        <v>253</v>
      </c>
      <c r="E257" s="150" t="s">
        <v>434</v>
      </c>
      <c r="F257" s="150" t="s">
        <v>434</v>
      </c>
      <c r="G257" s="151">
        <v>0</v>
      </c>
      <c r="H257" s="151">
        <v>0</v>
      </c>
      <c r="I257" s="151">
        <v>0</v>
      </c>
      <c r="J257" s="151">
        <v>0</v>
      </c>
      <c r="K257" s="151">
        <v>0</v>
      </c>
      <c r="L257" s="151">
        <v>0</v>
      </c>
      <c r="M257" s="151">
        <v>0</v>
      </c>
      <c r="N257" s="151">
        <v>0</v>
      </c>
      <c r="O257" s="152">
        <v>0</v>
      </c>
      <c r="P257" s="152">
        <v>0</v>
      </c>
      <c r="Q257" s="151">
        <v>0</v>
      </c>
      <c r="R257" s="151">
        <v>0</v>
      </c>
      <c r="S257" s="153">
        <v>0</v>
      </c>
      <c r="T257" s="154">
        <v>0</v>
      </c>
    </row>
    <row r="258" spans="1:20" hidden="1" x14ac:dyDescent="0.25">
      <c r="A258" s="150" t="s">
        <v>1021</v>
      </c>
      <c r="B258" s="150" t="s">
        <v>431</v>
      </c>
      <c r="C258" s="150" t="s">
        <v>255</v>
      </c>
      <c r="D258" s="150" t="s">
        <v>255</v>
      </c>
      <c r="E258" s="150" t="s">
        <v>435</v>
      </c>
      <c r="F258" s="150" t="s">
        <v>435</v>
      </c>
      <c r="G258" s="151">
        <v>122406</v>
      </c>
      <c r="H258" s="151">
        <v>0</v>
      </c>
      <c r="I258" s="151">
        <v>12800770</v>
      </c>
      <c r="J258" s="151">
        <v>0</v>
      </c>
      <c r="K258" s="151">
        <v>0</v>
      </c>
      <c r="L258" s="151">
        <v>0</v>
      </c>
      <c r="M258" s="151">
        <v>0</v>
      </c>
      <c r="N258" s="151">
        <v>0</v>
      </c>
      <c r="O258" s="152">
        <v>0</v>
      </c>
      <c r="P258" s="152">
        <v>0</v>
      </c>
      <c r="Q258" s="151">
        <v>12800770</v>
      </c>
      <c r="R258" s="151">
        <v>0</v>
      </c>
      <c r="S258" s="153">
        <v>12923176</v>
      </c>
      <c r="T258" s="154">
        <v>0</v>
      </c>
    </row>
    <row r="259" spans="1:20" ht="20.399999999999999" hidden="1" x14ac:dyDescent="0.25">
      <c r="A259" s="150" t="s">
        <v>1021</v>
      </c>
      <c r="B259" s="150" t="s">
        <v>431</v>
      </c>
      <c r="C259" s="150" t="s">
        <v>263</v>
      </c>
      <c r="D259" s="150" t="s">
        <v>278</v>
      </c>
      <c r="E259" s="150" t="s">
        <v>436</v>
      </c>
      <c r="F259" s="150" t="s">
        <v>436</v>
      </c>
      <c r="G259" s="151">
        <v>0</v>
      </c>
      <c r="H259" s="151">
        <v>0</v>
      </c>
      <c r="I259" s="151">
        <v>0</v>
      </c>
      <c r="J259" s="151">
        <v>0</v>
      </c>
      <c r="K259" s="151">
        <v>152559</v>
      </c>
      <c r="L259" s="151">
        <v>424.8</v>
      </c>
      <c r="M259" s="151">
        <v>0</v>
      </c>
      <c r="N259" s="151">
        <v>0</v>
      </c>
      <c r="O259" s="152">
        <v>0</v>
      </c>
      <c r="P259" s="152">
        <v>0</v>
      </c>
      <c r="Q259" s="151">
        <v>152559</v>
      </c>
      <c r="R259" s="151">
        <v>424.8</v>
      </c>
      <c r="S259" s="153">
        <v>152559</v>
      </c>
      <c r="T259" s="154">
        <v>424.8</v>
      </c>
    </row>
    <row r="260" spans="1:20" ht="30.6" hidden="1" x14ac:dyDescent="0.25">
      <c r="A260" s="150" t="s">
        <v>1021</v>
      </c>
      <c r="B260" s="150" t="s">
        <v>431</v>
      </c>
      <c r="C260" s="150" t="s">
        <v>268</v>
      </c>
      <c r="D260" s="150" t="s">
        <v>300</v>
      </c>
      <c r="E260" s="150" t="s">
        <v>437</v>
      </c>
      <c r="F260" s="150" t="s">
        <v>437</v>
      </c>
      <c r="G260" s="151">
        <v>0</v>
      </c>
      <c r="H260" s="151">
        <v>0</v>
      </c>
      <c r="I260" s="151">
        <v>17912</v>
      </c>
      <c r="J260" s="151">
        <v>0</v>
      </c>
      <c r="K260" s="151">
        <v>0</v>
      </c>
      <c r="L260" s="151">
        <v>0</v>
      </c>
      <c r="M260" s="151">
        <v>0</v>
      </c>
      <c r="N260" s="151">
        <v>0</v>
      </c>
      <c r="O260" s="152">
        <v>0</v>
      </c>
      <c r="P260" s="152">
        <v>0</v>
      </c>
      <c r="Q260" s="151">
        <v>17912</v>
      </c>
      <c r="R260" s="151">
        <v>0</v>
      </c>
      <c r="S260" s="153">
        <v>17912</v>
      </c>
      <c r="T260" s="154">
        <v>0</v>
      </c>
    </row>
    <row r="261" spans="1:20" ht="40.799999999999997" hidden="1" x14ac:dyDescent="0.25">
      <c r="A261" s="150" t="s">
        <v>1021</v>
      </c>
      <c r="B261" s="150" t="s">
        <v>438</v>
      </c>
      <c r="C261" s="150" t="s">
        <v>234</v>
      </c>
      <c r="D261" s="150" t="s">
        <v>281</v>
      </c>
      <c r="E261" s="150" t="s">
        <v>439</v>
      </c>
      <c r="F261" s="150" t="s">
        <v>439</v>
      </c>
      <c r="G261" s="151">
        <v>11167140</v>
      </c>
      <c r="H261" s="151">
        <v>24497</v>
      </c>
      <c r="I261" s="151">
        <v>0</v>
      </c>
      <c r="J261" s="151">
        <v>0</v>
      </c>
      <c r="K261" s="151">
        <v>58390591</v>
      </c>
      <c r="L261" s="151">
        <v>152206</v>
      </c>
      <c r="M261" s="151">
        <v>0</v>
      </c>
      <c r="N261" s="151">
        <v>0</v>
      </c>
      <c r="O261" s="152">
        <v>0</v>
      </c>
      <c r="P261" s="152">
        <v>0</v>
      </c>
      <c r="Q261" s="151">
        <v>58390591</v>
      </c>
      <c r="R261" s="151">
        <v>152206</v>
      </c>
      <c r="S261" s="153">
        <v>69557731</v>
      </c>
      <c r="T261" s="154">
        <v>176703.03</v>
      </c>
    </row>
    <row r="262" spans="1:20" ht="20.399999999999999" hidden="1" x14ac:dyDescent="0.25">
      <c r="A262" s="150" t="s">
        <v>1021</v>
      </c>
      <c r="B262" s="150" t="s">
        <v>438</v>
      </c>
      <c r="C262" s="150" t="s">
        <v>242</v>
      </c>
      <c r="D262" s="150" t="s">
        <v>242</v>
      </c>
      <c r="E262" s="150" t="s">
        <v>440</v>
      </c>
      <c r="F262" s="150" t="s">
        <v>440</v>
      </c>
      <c r="G262" s="151">
        <v>3411154.55</v>
      </c>
      <c r="H262" s="151">
        <v>0</v>
      </c>
      <c r="I262" s="151">
        <v>13090682</v>
      </c>
      <c r="J262" s="151">
        <v>0</v>
      </c>
      <c r="K262" s="151">
        <v>0</v>
      </c>
      <c r="L262" s="151">
        <v>0</v>
      </c>
      <c r="M262" s="151">
        <v>0</v>
      </c>
      <c r="N262" s="151">
        <v>0</v>
      </c>
      <c r="O262" s="152">
        <v>0</v>
      </c>
      <c r="P262" s="152">
        <v>0</v>
      </c>
      <c r="Q262" s="151">
        <v>13090682</v>
      </c>
      <c r="R262" s="151">
        <v>0</v>
      </c>
      <c r="S262" s="153">
        <v>16501836.550000001</v>
      </c>
      <c r="T262" s="154">
        <v>0</v>
      </c>
    </row>
    <row r="263" spans="1:20" ht="20.399999999999999" hidden="1" x14ac:dyDescent="0.25">
      <c r="A263" s="150" t="s">
        <v>1021</v>
      </c>
      <c r="B263" s="150" t="s">
        <v>438</v>
      </c>
      <c r="C263" s="150" t="s">
        <v>253</v>
      </c>
      <c r="D263" s="150" t="s">
        <v>253</v>
      </c>
      <c r="E263" s="150" t="s">
        <v>441</v>
      </c>
      <c r="F263" s="150" t="s">
        <v>441</v>
      </c>
      <c r="G263" s="151">
        <v>0</v>
      </c>
      <c r="H263" s="151">
        <v>0</v>
      </c>
      <c r="I263" s="151">
        <v>0</v>
      </c>
      <c r="J263" s="151">
        <v>0</v>
      </c>
      <c r="K263" s="151">
        <v>0</v>
      </c>
      <c r="L263" s="151">
        <v>0</v>
      </c>
      <c r="M263" s="151">
        <v>0</v>
      </c>
      <c r="N263" s="151">
        <v>0</v>
      </c>
      <c r="O263" s="152">
        <v>13664277</v>
      </c>
      <c r="P263" s="152">
        <v>32248</v>
      </c>
      <c r="Q263" s="151">
        <v>0</v>
      </c>
      <c r="R263" s="151">
        <v>0</v>
      </c>
      <c r="S263" s="153">
        <v>0</v>
      </c>
      <c r="T263" s="154">
        <v>0</v>
      </c>
    </row>
    <row r="264" spans="1:20" ht="20.399999999999999" hidden="1" x14ac:dyDescent="0.25">
      <c r="A264" s="150" t="s">
        <v>1021</v>
      </c>
      <c r="B264" s="150" t="s">
        <v>438</v>
      </c>
      <c r="C264" s="150" t="s">
        <v>255</v>
      </c>
      <c r="D264" s="150" t="s">
        <v>255</v>
      </c>
      <c r="E264" s="150" t="s">
        <v>442</v>
      </c>
      <c r="F264" s="150" t="s">
        <v>442</v>
      </c>
      <c r="G264" s="151">
        <v>566633.16</v>
      </c>
      <c r="H264" s="151">
        <v>0</v>
      </c>
      <c r="I264" s="151">
        <v>49566755</v>
      </c>
      <c r="J264" s="151">
        <v>0</v>
      </c>
      <c r="K264" s="151">
        <v>0</v>
      </c>
      <c r="L264" s="151">
        <v>0</v>
      </c>
      <c r="M264" s="151">
        <v>0</v>
      </c>
      <c r="N264" s="151">
        <v>0</v>
      </c>
      <c r="O264" s="152">
        <v>0</v>
      </c>
      <c r="P264" s="152">
        <v>0</v>
      </c>
      <c r="Q264" s="151">
        <v>49566755</v>
      </c>
      <c r="R264" s="151">
        <v>0</v>
      </c>
      <c r="S264" s="153">
        <v>50133388.159999996</v>
      </c>
      <c r="T264" s="154">
        <v>0</v>
      </c>
    </row>
    <row r="265" spans="1:20" ht="20.399999999999999" hidden="1" x14ac:dyDescent="0.25">
      <c r="A265" s="150" t="s">
        <v>1021</v>
      </c>
      <c r="B265" s="150" t="s">
        <v>438</v>
      </c>
      <c r="C265" s="150" t="s">
        <v>260</v>
      </c>
      <c r="D265" s="150" t="s">
        <v>297</v>
      </c>
      <c r="E265" s="150" t="s">
        <v>443</v>
      </c>
      <c r="F265" s="150" t="s">
        <v>443</v>
      </c>
      <c r="G265" s="151">
        <v>5028.4799999999996</v>
      </c>
      <c r="H265" s="151">
        <v>0</v>
      </c>
      <c r="I265" s="151">
        <v>41564</v>
      </c>
      <c r="J265" s="151">
        <v>136</v>
      </c>
      <c r="K265" s="151">
        <v>0</v>
      </c>
      <c r="L265" s="151">
        <v>0</v>
      </c>
      <c r="M265" s="151">
        <v>0</v>
      </c>
      <c r="N265" s="151">
        <v>0</v>
      </c>
      <c r="O265" s="152">
        <v>0</v>
      </c>
      <c r="P265" s="152">
        <v>0</v>
      </c>
      <c r="Q265" s="151">
        <v>41564</v>
      </c>
      <c r="R265" s="151">
        <v>136</v>
      </c>
      <c r="S265" s="153">
        <v>46592.480000000003</v>
      </c>
      <c r="T265" s="154">
        <v>136</v>
      </c>
    </row>
    <row r="266" spans="1:20" ht="20.399999999999999" hidden="1" x14ac:dyDescent="0.25">
      <c r="A266" s="150" t="s">
        <v>1021</v>
      </c>
      <c r="B266" s="150" t="s">
        <v>438</v>
      </c>
      <c r="C266" s="150" t="s">
        <v>263</v>
      </c>
      <c r="D266" s="150" t="s">
        <v>278</v>
      </c>
      <c r="E266" s="150" t="s">
        <v>444</v>
      </c>
      <c r="F266" s="150" t="s">
        <v>444</v>
      </c>
      <c r="G266" s="151">
        <v>0</v>
      </c>
      <c r="H266" s="151">
        <v>0</v>
      </c>
      <c r="I266" s="151">
        <v>0</v>
      </c>
      <c r="J266" s="151">
        <v>0</v>
      </c>
      <c r="K266" s="151">
        <v>503195</v>
      </c>
      <c r="L266" s="151">
        <v>1391</v>
      </c>
      <c r="M266" s="151">
        <v>0</v>
      </c>
      <c r="N266" s="151">
        <v>0</v>
      </c>
      <c r="O266" s="152">
        <v>0</v>
      </c>
      <c r="P266" s="152">
        <v>0</v>
      </c>
      <c r="Q266" s="151">
        <v>503195</v>
      </c>
      <c r="R266" s="151">
        <v>1391</v>
      </c>
      <c r="S266" s="153">
        <v>503195</v>
      </c>
      <c r="T266" s="154">
        <v>1391</v>
      </c>
    </row>
    <row r="267" spans="1:20" ht="30.6" hidden="1" x14ac:dyDescent="0.25">
      <c r="A267" s="150" t="s">
        <v>1021</v>
      </c>
      <c r="B267" s="150" t="s">
        <v>438</v>
      </c>
      <c r="C267" s="150" t="s">
        <v>268</v>
      </c>
      <c r="D267" s="150" t="s">
        <v>300</v>
      </c>
      <c r="E267" s="150" t="s">
        <v>445</v>
      </c>
      <c r="F267" s="150" t="s">
        <v>445</v>
      </c>
      <c r="G267" s="151">
        <v>199824</v>
      </c>
      <c r="H267" s="151">
        <v>0</v>
      </c>
      <c r="I267" s="151">
        <v>132180</v>
      </c>
      <c r="J267" s="151">
        <v>0</v>
      </c>
      <c r="K267" s="151">
        <v>0</v>
      </c>
      <c r="L267" s="151">
        <v>0</v>
      </c>
      <c r="M267" s="151">
        <v>0</v>
      </c>
      <c r="N267" s="151">
        <v>0</v>
      </c>
      <c r="O267" s="152">
        <v>0</v>
      </c>
      <c r="P267" s="152">
        <v>0</v>
      </c>
      <c r="Q267" s="151">
        <v>132180</v>
      </c>
      <c r="R267" s="151">
        <v>0</v>
      </c>
      <c r="S267" s="153">
        <v>332004</v>
      </c>
      <c r="T267" s="154">
        <v>0</v>
      </c>
    </row>
    <row r="268" spans="1:20" ht="20.399999999999999" hidden="1" x14ac:dyDescent="0.25">
      <c r="A268" s="150" t="s">
        <v>1021</v>
      </c>
      <c r="B268" s="150" t="s">
        <v>446</v>
      </c>
      <c r="C268" s="150" t="s">
        <v>232</v>
      </c>
      <c r="D268" s="150" t="s">
        <v>857</v>
      </c>
      <c r="E268" s="150" t="s">
        <v>1187</v>
      </c>
      <c r="F268" s="150" t="s">
        <v>1187</v>
      </c>
      <c r="G268" s="151">
        <v>0</v>
      </c>
      <c r="H268" s="151">
        <v>0</v>
      </c>
      <c r="I268" s="151">
        <v>0</v>
      </c>
      <c r="J268" s="151">
        <v>0</v>
      </c>
      <c r="K268" s="151">
        <v>0</v>
      </c>
      <c r="L268" s="151">
        <v>0</v>
      </c>
      <c r="M268" s="151">
        <v>0</v>
      </c>
      <c r="N268" s="151">
        <v>0</v>
      </c>
      <c r="O268" s="152">
        <v>0</v>
      </c>
      <c r="P268" s="152">
        <v>0</v>
      </c>
      <c r="Q268" s="151">
        <v>0</v>
      </c>
      <c r="R268" s="151">
        <v>0</v>
      </c>
      <c r="S268" s="153">
        <v>0</v>
      </c>
      <c r="T268" s="154">
        <v>0</v>
      </c>
    </row>
    <row r="269" spans="1:20" ht="20.399999999999999" hidden="1" x14ac:dyDescent="0.25">
      <c r="A269" s="150" t="s">
        <v>1021</v>
      </c>
      <c r="B269" s="150" t="s">
        <v>446</v>
      </c>
      <c r="C269" s="150" t="s">
        <v>232</v>
      </c>
      <c r="D269" s="150" t="s">
        <v>858</v>
      </c>
      <c r="E269" s="150" t="s">
        <v>1188</v>
      </c>
      <c r="F269" s="150" t="s">
        <v>1188</v>
      </c>
      <c r="G269" s="151">
        <v>0</v>
      </c>
      <c r="H269" s="151">
        <v>0</v>
      </c>
      <c r="I269" s="151">
        <v>0</v>
      </c>
      <c r="J269" s="151">
        <v>0</v>
      </c>
      <c r="K269" s="151">
        <v>0</v>
      </c>
      <c r="L269" s="151">
        <v>0</v>
      </c>
      <c r="M269" s="151">
        <v>0</v>
      </c>
      <c r="N269" s="151">
        <v>0</v>
      </c>
      <c r="O269" s="152">
        <v>0</v>
      </c>
      <c r="P269" s="152">
        <v>0</v>
      </c>
      <c r="Q269" s="151">
        <v>0</v>
      </c>
      <c r="R269" s="151">
        <v>0</v>
      </c>
      <c r="S269" s="153">
        <v>0</v>
      </c>
      <c r="T269" s="154">
        <v>0</v>
      </c>
    </row>
    <row r="270" spans="1:20" ht="30.6" hidden="1" x14ac:dyDescent="0.25">
      <c r="A270" s="150" t="s">
        <v>1021</v>
      </c>
      <c r="B270" s="150" t="s">
        <v>446</v>
      </c>
      <c r="C270" s="150" t="s">
        <v>232</v>
      </c>
      <c r="D270" s="150" t="s">
        <v>859</v>
      </c>
      <c r="E270" s="150" t="s">
        <v>1189</v>
      </c>
      <c r="F270" s="150" t="s">
        <v>1189</v>
      </c>
      <c r="G270" s="151">
        <v>0</v>
      </c>
      <c r="H270" s="151">
        <v>0</v>
      </c>
      <c r="I270" s="151">
        <v>0</v>
      </c>
      <c r="J270" s="151">
        <v>0</v>
      </c>
      <c r="K270" s="151">
        <v>1311283280.2</v>
      </c>
      <c r="L270" s="151">
        <v>5064711.71</v>
      </c>
      <c r="M270" s="151">
        <v>9109449728</v>
      </c>
      <c r="N270" s="151">
        <v>18045516</v>
      </c>
      <c r="O270" s="152">
        <v>0</v>
      </c>
      <c r="P270" s="152">
        <v>0</v>
      </c>
      <c r="Q270" s="151">
        <v>10420732879.200001</v>
      </c>
      <c r="R270" s="151">
        <v>23110228.710000001</v>
      </c>
      <c r="S270" s="153">
        <v>10420732879.200001</v>
      </c>
      <c r="T270" s="154">
        <v>23110228.710000001</v>
      </c>
    </row>
    <row r="271" spans="1:20" ht="40.799999999999997" hidden="1" x14ac:dyDescent="0.25">
      <c r="A271" s="150" t="s">
        <v>1021</v>
      </c>
      <c r="B271" s="150" t="s">
        <v>446</v>
      </c>
      <c r="C271" s="150" t="s">
        <v>234</v>
      </c>
      <c r="D271" s="150" t="s">
        <v>861</v>
      </c>
      <c r="E271" s="150" t="s">
        <v>1190</v>
      </c>
      <c r="F271" s="150" t="s">
        <v>1190</v>
      </c>
      <c r="G271" s="151">
        <v>213939</v>
      </c>
      <c r="H271" s="151">
        <v>1848</v>
      </c>
      <c r="I271" s="151">
        <v>0</v>
      </c>
      <c r="J271" s="151">
        <v>0</v>
      </c>
      <c r="K271" s="151">
        <v>27754440</v>
      </c>
      <c r="L271" s="151">
        <v>184382</v>
      </c>
      <c r="M271" s="151">
        <v>111566</v>
      </c>
      <c r="N271" s="151">
        <v>5174</v>
      </c>
      <c r="O271" s="152">
        <v>0</v>
      </c>
      <c r="P271" s="152">
        <v>0</v>
      </c>
      <c r="Q271" s="151">
        <v>27866006</v>
      </c>
      <c r="R271" s="151">
        <v>189556</v>
      </c>
      <c r="S271" s="153">
        <v>28079945</v>
      </c>
      <c r="T271" s="154">
        <v>191404</v>
      </c>
    </row>
    <row r="272" spans="1:20" ht="40.799999999999997" hidden="1" x14ac:dyDescent="0.25">
      <c r="A272" s="150" t="s">
        <v>1021</v>
      </c>
      <c r="B272" s="150" t="s">
        <v>446</v>
      </c>
      <c r="C272" s="150" t="s">
        <v>234</v>
      </c>
      <c r="D272" s="150" t="s">
        <v>1191</v>
      </c>
      <c r="E272" s="150" t="s">
        <v>1192</v>
      </c>
      <c r="F272" s="150" t="s">
        <v>1192</v>
      </c>
      <c r="G272" s="151">
        <v>0</v>
      </c>
      <c r="H272" s="151">
        <v>0</v>
      </c>
      <c r="I272" s="151">
        <v>0</v>
      </c>
      <c r="J272" s="151">
        <v>0</v>
      </c>
      <c r="K272" s="151">
        <v>0</v>
      </c>
      <c r="L272" s="151">
        <v>0</v>
      </c>
      <c r="M272" s="151">
        <v>0</v>
      </c>
      <c r="N272" s="151">
        <v>0</v>
      </c>
      <c r="O272" s="152">
        <v>0</v>
      </c>
      <c r="P272" s="152">
        <v>0</v>
      </c>
      <c r="Q272" s="151">
        <v>0</v>
      </c>
      <c r="R272" s="151">
        <v>0</v>
      </c>
      <c r="S272" s="153">
        <v>0</v>
      </c>
      <c r="T272" s="154">
        <v>0</v>
      </c>
    </row>
    <row r="273" spans="1:20" ht="40.799999999999997" hidden="1" x14ac:dyDescent="0.25">
      <c r="A273" s="150" t="s">
        <v>1021</v>
      </c>
      <c r="B273" s="150" t="s">
        <v>446</v>
      </c>
      <c r="C273" s="150" t="s">
        <v>234</v>
      </c>
      <c r="D273" s="150" t="s">
        <v>862</v>
      </c>
      <c r="E273" s="150" t="s">
        <v>1193</v>
      </c>
      <c r="F273" s="150" t="s">
        <v>1193</v>
      </c>
      <c r="G273" s="151">
        <v>41391749</v>
      </c>
      <c r="H273" s="151">
        <v>99793</v>
      </c>
      <c r="I273" s="151">
        <v>8670507</v>
      </c>
      <c r="J273" s="151">
        <v>28478</v>
      </c>
      <c r="K273" s="151">
        <v>80894676</v>
      </c>
      <c r="L273" s="151">
        <v>224078</v>
      </c>
      <c r="M273" s="151">
        <v>2593568</v>
      </c>
      <c r="N273" s="151">
        <v>4992</v>
      </c>
      <c r="O273" s="152">
        <v>0</v>
      </c>
      <c r="P273" s="152">
        <v>0</v>
      </c>
      <c r="Q273" s="151">
        <v>92158751</v>
      </c>
      <c r="R273" s="151">
        <v>257548</v>
      </c>
      <c r="S273" s="153">
        <v>133550500</v>
      </c>
      <c r="T273" s="154">
        <v>357341</v>
      </c>
    </row>
    <row r="274" spans="1:20" ht="40.799999999999997" hidden="1" x14ac:dyDescent="0.25">
      <c r="A274" s="150" t="s">
        <v>1021</v>
      </c>
      <c r="B274" s="150" t="s">
        <v>446</v>
      </c>
      <c r="C274" s="150" t="s">
        <v>234</v>
      </c>
      <c r="D274" s="150" t="s">
        <v>863</v>
      </c>
      <c r="E274" s="150" t="s">
        <v>1194</v>
      </c>
      <c r="F274" s="150" t="s">
        <v>1194</v>
      </c>
      <c r="G274" s="151">
        <v>46418043</v>
      </c>
      <c r="H274" s="151">
        <v>131077</v>
      </c>
      <c r="I274" s="151">
        <v>5603929</v>
      </c>
      <c r="J274" s="151">
        <v>21930</v>
      </c>
      <c r="K274" s="151">
        <v>72687504</v>
      </c>
      <c r="L274" s="151">
        <v>187606</v>
      </c>
      <c r="M274" s="151">
        <v>3290474</v>
      </c>
      <c r="N274" s="151">
        <v>6072</v>
      </c>
      <c r="O274" s="152">
        <v>0</v>
      </c>
      <c r="P274" s="152">
        <v>0</v>
      </c>
      <c r="Q274" s="151">
        <v>81581907</v>
      </c>
      <c r="R274" s="151">
        <v>215608</v>
      </c>
      <c r="S274" s="153">
        <v>127999950</v>
      </c>
      <c r="T274" s="154">
        <v>346685</v>
      </c>
    </row>
    <row r="275" spans="1:20" ht="40.799999999999997" hidden="1" x14ac:dyDescent="0.25">
      <c r="A275" s="150" t="s">
        <v>1021</v>
      </c>
      <c r="B275" s="150" t="s">
        <v>446</v>
      </c>
      <c r="C275" s="150" t="s">
        <v>234</v>
      </c>
      <c r="D275" s="150" t="s">
        <v>864</v>
      </c>
      <c r="E275" s="150" t="s">
        <v>1195</v>
      </c>
      <c r="F275" s="150" t="s">
        <v>1195</v>
      </c>
      <c r="G275" s="151">
        <v>26844351</v>
      </c>
      <c r="H275" s="151">
        <v>76529</v>
      </c>
      <c r="I275" s="151">
        <v>13790665</v>
      </c>
      <c r="J275" s="151">
        <v>36895</v>
      </c>
      <c r="K275" s="151">
        <v>91419432</v>
      </c>
      <c r="L275" s="151">
        <v>249215</v>
      </c>
      <c r="M275" s="151">
        <v>2872671</v>
      </c>
      <c r="N275" s="151">
        <v>5271</v>
      </c>
      <c r="O275" s="152">
        <v>0</v>
      </c>
      <c r="P275" s="152">
        <v>0</v>
      </c>
      <c r="Q275" s="151">
        <v>108082768</v>
      </c>
      <c r="R275" s="151">
        <v>291381</v>
      </c>
      <c r="S275" s="153">
        <v>134927119</v>
      </c>
      <c r="T275" s="154">
        <v>367910</v>
      </c>
    </row>
    <row r="276" spans="1:20" ht="40.799999999999997" hidden="1" x14ac:dyDescent="0.25">
      <c r="A276" s="150" t="s">
        <v>1021</v>
      </c>
      <c r="B276" s="150" t="s">
        <v>446</v>
      </c>
      <c r="C276" s="150" t="s">
        <v>234</v>
      </c>
      <c r="D276" s="150" t="s">
        <v>865</v>
      </c>
      <c r="E276" s="150" t="s">
        <v>1196</v>
      </c>
      <c r="F276" s="150" t="s">
        <v>1196</v>
      </c>
      <c r="G276" s="151">
        <v>567250697</v>
      </c>
      <c r="H276" s="151">
        <v>2144598</v>
      </c>
      <c r="I276" s="151">
        <v>280524614</v>
      </c>
      <c r="J276" s="151">
        <v>1270087</v>
      </c>
      <c r="K276" s="151">
        <v>1533837174</v>
      </c>
      <c r="L276" s="151">
        <v>5019849</v>
      </c>
      <c r="M276" s="151">
        <v>8109782</v>
      </c>
      <c r="N276" s="151">
        <v>14664</v>
      </c>
      <c r="O276" s="152">
        <v>0</v>
      </c>
      <c r="P276" s="152">
        <v>0</v>
      </c>
      <c r="Q276" s="151">
        <v>1822471570</v>
      </c>
      <c r="R276" s="151">
        <v>6304600</v>
      </c>
      <c r="S276" s="153">
        <v>2389722267</v>
      </c>
      <c r="T276" s="154">
        <v>8449198</v>
      </c>
    </row>
    <row r="277" spans="1:20" ht="40.799999999999997" hidden="1" x14ac:dyDescent="0.25">
      <c r="A277" s="150" t="s">
        <v>1021</v>
      </c>
      <c r="B277" s="150" t="s">
        <v>446</v>
      </c>
      <c r="C277" s="150" t="s">
        <v>234</v>
      </c>
      <c r="D277" s="150" t="s">
        <v>1197</v>
      </c>
      <c r="E277" s="150" t="s">
        <v>1198</v>
      </c>
      <c r="F277" s="150" t="s">
        <v>1198</v>
      </c>
      <c r="G277" s="151">
        <v>15712043</v>
      </c>
      <c r="H277" s="151">
        <v>58941</v>
      </c>
      <c r="I277" s="151">
        <v>0</v>
      </c>
      <c r="J277" s="151">
        <v>0</v>
      </c>
      <c r="K277" s="151">
        <v>38140689</v>
      </c>
      <c r="L277" s="151">
        <v>98336</v>
      </c>
      <c r="M277" s="151">
        <v>0</v>
      </c>
      <c r="N277" s="151">
        <v>0</v>
      </c>
      <c r="O277" s="152">
        <v>0</v>
      </c>
      <c r="P277" s="152">
        <v>0</v>
      </c>
      <c r="Q277" s="151">
        <v>38140689</v>
      </c>
      <c r="R277" s="151">
        <v>98336</v>
      </c>
      <c r="S277" s="153">
        <v>53852732</v>
      </c>
      <c r="T277" s="154">
        <v>157277</v>
      </c>
    </row>
    <row r="278" spans="1:20" ht="40.799999999999997" hidden="1" x14ac:dyDescent="0.25">
      <c r="A278" s="150" t="s">
        <v>1021</v>
      </c>
      <c r="B278" s="150" t="s">
        <v>446</v>
      </c>
      <c r="C278" s="150" t="s">
        <v>234</v>
      </c>
      <c r="D278" s="150" t="s">
        <v>866</v>
      </c>
      <c r="E278" s="150" t="s">
        <v>1199</v>
      </c>
      <c r="F278" s="150" t="s">
        <v>1199</v>
      </c>
      <c r="G278" s="151">
        <v>173350962</v>
      </c>
      <c r="H278" s="151">
        <v>545966</v>
      </c>
      <c r="I278" s="151">
        <v>128927251</v>
      </c>
      <c r="J278" s="151">
        <v>406082</v>
      </c>
      <c r="K278" s="151">
        <v>639185931</v>
      </c>
      <c r="L278" s="151">
        <v>1826039</v>
      </c>
      <c r="M278" s="151">
        <v>2369023</v>
      </c>
      <c r="N278" s="151">
        <v>4279</v>
      </c>
      <c r="O278" s="152">
        <v>0</v>
      </c>
      <c r="P278" s="152">
        <v>0</v>
      </c>
      <c r="Q278" s="151">
        <v>770482205</v>
      </c>
      <c r="R278" s="151">
        <v>2236400</v>
      </c>
      <c r="S278" s="153">
        <v>943833167</v>
      </c>
      <c r="T278" s="154">
        <v>2782366</v>
      </c>
    </row>
    <row r="279" spans="1:20" ht="30.6" hidden="1" x14ac:dyDescent="0.25">
      <c r="A279" s="150" t="s">
        <v>1021</v>
      </c>
      <c r="B279" s="150" t="s">
        <v>446</v>
      </c>
      <c r="C279" s="150" t="s">
        <v>242</v>
      </c>
      <c r="D279" s="150" t="s">
        <v>867</v>
      </c>
      <c r="E279" s="150" t="s">
        <v>1200</v>
      </c>
      <c r="F279" s="150" t="s">
        <v>1200</v>
      </c>
      <c r="G279" s="151">
        <v>435815038</v>
      </c>
      <c r="H279" s="151">
        <v>0</v>
      </c>
      <c r="I279" s="151">
        <v>1759119066</v>
      </c>
      <c r="J279" s="151">
        <v>0</v>
      </c>
      <c r="K279" s="151">
        <v>41160466</v>
      </c>
      <c r="L279" s="151">
        <v>0</v>
      </c>
      <c r="M279" s="151">
        <v>0</v>
      </c>
      <c r="N279" s="151">
        <v>0</v>
      </c>
      <c r="O279" s="152">
        <v>0</v>
      </c>
      <c r="P279" s="152">
        <v>0</v>
      </c>
      <c r="Q279" s="151">
        <v>1800279532</v>
      </c>
      <c r="R279" s="151">
        <v>0</v>
      </c>
      <c r="S279" s="153">
        <v>2236094570</v>
      </c>
      <c r="T279" s="154">
        <v>0</v>
      </c>
    </row>
    <row r="280" spans="1:20" ht="20.399999999999999" hidden="1" x14ac:dyDescent="0.25">
      <c r="A280" s="150" t="s">
        <v>1021</v>
      </c>
      <c r="B280" s="150" t="s">
        <v>446</v>
      </c>
      <c r="C280" s="150" t="s">
        <v>242</v>
      </c>
      <c r="D280" s="150" t="s">
        <v>1201</v>
      </c>
      <c r="E280" s="150" t="s">
        <v>1202</v>
      </c>
      <c r="F280" s="150" t="s">
        <v>1202</v>
      </c>
      <c r="G280" s="151">
        <v>0</v>
      </c>
      <c r="H280" s="151">
        <v>0</v>
      </c>
      <c r="I280" s="151">
        <v>0</v>
      </c>
      <c r="J280" s="151">
        <v>0</v>
      </c>
      <c r="K280" s="151">
        <v>0</v>
      </c>
      <c r="L280" s="151">
        <v>0</v>
      </c>
      <c r="M280" s="151">
        <v>0</v>
      </c>
      <c r="N280" s="151">
        <v>0</v>
      </c>
      <c r="O280" s="152">
        <v>0</v>
      </c>
      <c r="P280" s="152">
        <v>0</v>
      </c>
      <c r="Q280" s="151">
        <v>0</v>
      </c>
      <c r="R280" s="151">
        <v>0</v>
      </c>
      <c r="S280" s="153">
        <v>0</v>
      </c>
      <c r="T280" s="154">
        <v>0</v>
      </c>
    </row>
    <row r="281" spans="1:20" ht="20.399999999999999" hidden="1" x14ac:dyDescent="0.25">
      <c r="A281" s="150" t="s">
        <v>1021</v>
      </c>
      <c r="B281" s="150" t="s">
        <v>446</v>
      </c>
      <c r="C281" s="150" t="s">
        <v>242</v>
      </c>
      <c r="D281" s="150" t="s">
        <v>868</v>
      </c>
      <c r="E281" s="150" t="s">
        <v>1203</v>
      </c>
      <c r="F281" s="150" t="s">
        <v>1203</v>
      </c>
      <c r="G281" s="151">
        <v>19650798</v>
      </c>
      <c r="H281" s="151">
        <v>0</v>
      </c>
      <c r="I281" s="151">
        <v>43240359</v>
      </c>
      <c r="J281" s="151">
        <v>0</v>
      </c>
      <c r="K281" s="151">
        <v>226762</v>
      </c>
      <c r="L281" s="151">
        <v>0</v>
      </c>
      <c r="M281" s="151">
        <v>0</v>
      </c>
      <c r="N281" s="151">
        <v>0</v>
      </c>
      <c r="O281" s="152">
        <v>0</v>
      </c>
      <c r="P281" s="152">
        <v>0</v>
      </c>
      <c r="Q281" s="151">
        <v>43467121</v>
      </c>
      <c r="R281" s="151">
        <v>0</v>
      </c>
      <c r="S281" s="153">
        <v>63117919</v>
      </c>
      <c r="T281" s="154">
        <v>0</v>
      </c>
    </row>
    <row r="282" spans="1:20" ht="20.399999999999999" hidden="1" x14ac:dyDescent="0.25">
      <c r="A282" s="150" t="s">
        <v>1021</v>
      </c>
      <c r="B282" s="150" t="s">
        <v>446</v>
      </c>
      <c r="C282" s="150" t="s">
        <v>242</v>
      </c>
      <c r="D282" s="150" t="s">
        <v>869</v>
      </c>
      <c r="E282" s="150" t="s">
        <v>1204</v>
      </c>
      <c r="F282" s="150" t="s">
        <v>1204</v>
      </c>
      <c r="G282" s="151">
        <v>14942303</v>
      </c>
      <c r="H282" s="151">
        <v>0</v>
      </c>
      <c r="I282" s="151">
        <v>39597579</v>
      </c>
      <c r="J282" s="151">
        <v>0</v>
      </c>
      <c r="K282" s="151">
        <v>2783776</v>
      </c>
      <c r="L282" s="151">
        <v>0</v>
      </c>
      <c r="M282" s="151">
        <v>0</v>
      </c>
      <c r="N282" s="151">
        <v>0</v>
      </c>
      <c r="O282" s="152">
        <v>0</v>
      </c>
      <c r="P282" s="152">
        <v>0</v>
      </c>
      <c r="Q282" s="151">
        <v>42381355</v>
      </c>
      <c r="R282" s="151">
        <v>0</v>
      </c>
      <c r="S282" s="153">
        <v>57323658</v>
      </c>
      <c r="T282" s="154">
        <v>0</v>
      </c>
    </row>
    <row r="283" spans="1:20" ht="20.399999999999999" hidden="1" x14ac:dyDescent="0.25">
      <c r="A283" s="150" t="s">
        <v>1021</v>
      </c>
      <c r="B283" s="150" t="s">
        <v>446</v>
      </c>
      <c r="C283" s="150" t="s">
        <v>242</v>
      </c>
      <c r="D283" s="150" t="s">
        <v>870</v>
      </c>
      <c r="E283" s="150" t="s">
        <v>1205</v>
      </c>
      <c r="F283" s="150" t="s">
        <v>1205</v>
      </c>
      <c r="G283" s="151">
        <v>7166017</v>
      </c>
      <c r="H283" s="151">
        <v>0</v>
      </c>
      <c r="I283" s="151">
        <v>34197400</v>
      </c>
      <c r="J283" s="151">
        <v>0</v>
      </c>
      <c r="K283" s="151">
        <v>1948164</v>
      </c>
      <c r="L283" s="151">
        <v>0</v>
      </c>
      <c r="M283" s="151">
        <v>0</v>
      </c>
      <c r="N283" s="151">
        <v>0</v>
      </c>
      <c r="O283" s="152">
        <v>0</v>
      </c>
      <c r="P283" s="152">
        <v>0</v>
      </c>
      <c r="Q283" s="151">
        <v>36145564</v>
      </c>
      <c r="R283" s="151">
        <v>0</v>
      </c>
      <c r="S283" s="153">
        <v>43311581</v>
      </c>
      <c r="T283" s="154">
        <v>0</v>
      </c>
    </row>
    <row r="284" spans="1:20" ht="30.6" hidden="1" x14ac:dyDescent="0.25">
      <c r="A284" s="150" t="s">
        <v>1021</v>
      </c>
      <c r="B284" s="150" t="s">
        <v>446</v>
      </c>
      <c r="C284" s="150" t="s">
        <v>242</v>
      </c>
      <c r="D284" s="150" t="s">
        <v>871</v>
      </c>
      <c r="E284" s="150" t="s">
        <v>1206</v>
      </c>
      <c r="F284" s="150" t="s">
        <v>1206</v>
      </c>
      <c r="G284" s="151">
        <v>116427037</v>
      </c>
      <c r="H284" s="151">
        <v>0</v>
      </c>
      <c r="I284" s="151">
        <v>444327161</v>
      </c>
      <c r="J284" s="151">
        <v>0</v>
      </c>
      <c r="K284" s="151">
        <v>10148205</v>
      </c>
      <c r="L284" s="151">
        <v>0</v>
      </c>
      <c r="M284" s="151">
        <v>0</v>
      </c>
      <c r="N284" s="151">
        <v>0</v>
      </c>
      <c r="O284" s="152">
        <v>0</v>
      </c>
      <c r="P284" s="152">
        <v>0</v>
      </c>
      <c r="Q284" s="151">
        <v>454475366</v>
      </c>
      <c r="R284" s="151">
        <v>0</v>
      </c>
      <c r="S284" s="153">
        <v>570902403</v>
      </c>
      <c r="T284" s="154">
        <v>0</v>
      </c>
    </row>
    <row r="285" spans="1:20" ht="20.399999999999999" hidden="1" x14ac:dyDescent="0.25">
      <c r="A285" s="150" t="s">
        <v>1021</v>
      </c>
      <c r="B285" s="150" t="s">
        <v>446</v>
      </c>
      <c r="C285" s="150" t="s">
        <v>247</v>
      </c>
      <c r="D285" s="150" t="s">
        <v>1207</v>
      </c>
      <c r="E285" s="150" t="s">
        <v>1208</v>
      </c>
      <c r="F285" s="150" t="s">
        <v>1208</v>
      </c>
      <c r="G285" s="151">
        <v>0</v>
      </c>
      <c r="H285" s="151">
        <v>0</v>
      </c>
      <c r="I285" s="151">
        <v>0</v>
      </c>
      <c r="J285" s="151">
        <v>0</v>
      </c>
      <c r="K285" s="151">
        <v>0</v>
      </c>
      <c r="L285" s="151">
        <v>0</v>
      </c>
      <c r="M285" s="151">
        <v>0</v>
      </c>
      <c r="N285" s="151">
        <v>0</v>
      </c>
      <c r="O285" s="152">
        <v>0</v>
      </c>
      <c r="P285" s="152">
        <v>0</v>
      </c>
      <c r="Q285" s="151">
        <v>0</v>
      </c>
      <c r="R285" s="151">
        <v>0</v>
      </c>
      <c r="S285" s="153">
        <v>0</v>
      </c>
      <c r="T285" s="154">
        <v>0</v>
      </c>
    </row>
    <row r="286" spans="1:20" ht="20.399999999999999" hidden="1" x14ac:dyDescent="0.25">
      <c r="A286" s="150" t="s">
        <v>1021</v>
      </c>
      <c r="B286" s="150" t="s">
        <v>446</v>
      </c>
      <c r="C286" s="150" t="s">
        <v>253</v>
      </c>
      <c r="D286" s="150" t="s">
        <v>253</v>
      </c>
      <c r="E286" s="150" t="s">
        <v>447</v>
      </c>
      <c r="F286" s="150" t="s">
        <v>447</v>
      </c>
      <c r="G286" s="151">
        <v>0</v>
      </c>
      <c r="H286" s="151">
        <v>0</v>
      </c>
      <c r="I286" s="151">
        <v>0</v>
      </c>
      <c r="J286" s="151">
        <v>0</v>
      </c>
      <c r="K286" s="151">
        <v>0</v>
      </c>
      <c r="L286" s="151">
        <v>0</v>
      </c>
      <c r="M286" s="151">
        <v>0</v>
      </c>
      <c r="N286" s="151">
        <v>0</v>
      </c>
      <c r="O286" s="152">
        <v>4186146304</v>
      </c>
      <c r="P286" s="152">
        <v>9522855</v>
      </c>
      <c r="Q286" s="151">
        <v>0</v>
      </c>
      <c r="R286" s="151">
        <v>0</v>
      </c>
      <c r="S286" s="153">
        <v>0</v>
      </c>
      <c r="T286" s="154">
        <v>0</v>
      </c>
    </row>
    <row r="287" spans="1:20" ht="20.399999999999999" hidden="1" x14ac:dyDescent="0.25">
      <c r="A287" s="150" t="s">
        <v>1021</v>
      </c>
      <c r="B287" s="150" t="s">
        <v>446</v>
      </c>
      <c r="C287" s="150" t="s">
        <v>255</v>
      </c>
      <c r="D287" s="150" t="s">
        <v>1209</v>
      </c>
      <c r="E287" s="150" t="s">
        <v>1210</v>
      </c>
      <c r="F287" s="150" t="s">
        <v>1210</v>
      </c>
      <c r="G287" s="151">
        <v>0</v>
      </c>
      <c r="H287" s="151">
        <v>0</v>
      </c>
      <c r="I287" s="151">
        <v>0</v>
      </c>
      <c r="J287" s="151">
        <v>0</v>
      </c>
      <c r="K287" s="151">
        <v>0</v>
      </c>
      <c r="L287" s="151">
        <v>0</v>
      </c>
      <c r="M287" s="151">
        <v>0</v>
      </c>
      <c r="N287" s="151">
        <v>0</v>
      </c>
      <c r="O287" s="152">
        <v>0</v>
      </c>
      <c r="P287" s="152">
        <v>0</v>
      </c>
      <c r="Q287" s="151">
        <v>0</v>
      </c>
      <c r="R287" s="151">
        <v>0</v>
      </c>
      <c r="S287" s="153">
        <v>0</v>
      </c>
      <c r="T287" s="154">
        <v>0</v>
      </c>
    </row>
    <row r="288" spans="1:20" ht="20.399999999999999" hidden="1" x14ac:dyDescent="0.25">
      <c r="A288" s="150" t="s">
        <v>1021</v>
      </c>
      <c r="B288" s="150" t="s">
        <v>446</v>
      </c>
      <c r="C288" s="150" t="s">
        <v>255</v>
      </c>
      <c r="D288" s="150" t="s">
        <v>872</v>
      </c>
      <c r="E288" s="150" t="s">
        <v>1211</v>
      </c>
      <c r="F288" s="150" t="s">
        <v>1211</v>
      </c>
      <c r="G288" s="151">
        <v>7308467</v>
      </c>
      <c r="H288" s="151">
        <v>0</v>
      </c>
      <c r="I288" s="151">
        <v>184788979.44</v>
      </c>
      <c r="J288" s="151">
        <v>0</v>
      </c>
      <c r="K288" s="151">
        <v>0</v>
      </c>
      <c r="L288" s="151">
        <v>0</v>
      </c>
      <c r="M288" s="151">
        <v>0</v>
      </c>
      <c r="N288" s="151">
        <v>0</v>
      </c>
      <c r="O288" s="152">
        <v>0</v>
      </c>
      <c r="P288" s="152">
        <v>0</v>
      </c>
      <c r="Q288" s="151">
        <v>184788979.44</v>
      </c>
      <c r="R288" s="151">
        <v>0</v>
      </c>
      <c r="S288" s="153">
        <v>192097446.44</v>
      </c>
      <c r="T288" s="154">
        <v>0</v>
      </c>
    </row>
    <row r="289" spans="1:20" ht="20.399999999999999" hidden="1" x14ac:dyDescent="0.25">
      <c r="A289" s="150" t="s">
        <v>1021</v>
      </c>
      <c r="B289" s="150" t="s">
        <v>446</v>
      </c>
      <c r="C289" s="150" t="s">
        <v>255</v>
      </c>
      <c r="D289" s="150" t="s">
        <v>873</v>
      </c>
      <c r="E289" s="150" t="s">
        <v>1212</v>
      </c>
      <c r="F289" s="150" t="s">
        <v>1212</v>
      </c>
      <c r="G289" s="151">
        <v>223264477</v>
      </c>
      <c r="H289" s="151">
        <v>0</v>
      </c>
      <c r="I289" s="151">
        <v>4721589724.5299997</v>
      </c>
      <c r="J289" s="151">
        <v>0</v>
      </c>
      <c r="K289" s="151">
        <v>1849103.2</v>
      </c>
      <c r="L289" s="151">
        <v>0</v>
      </c>
      <c r="M289" s="151">
        <v>0</v>
      </c>
      <c r="N289" s="151">
        <v>0</v>
      </c>
      <c r="O289" s="152">
        <v>0</v>
      </c>
      <c r="P289" s="152">
        <v>0</v>
      </c>
      <c r="Q289" s="151">
        <v>4723438827.7299995</v>
      </c>
      <c r="R289" s="151">
        <v>0</v>
      </c>
      <c r="S289" s="153">
        <v>4946703304.7299995</v>
      </c>
      <c r="T289" s="154">
        <v>0</v>
      </c>
    </row>
    <row r="290" spans="1:20" ht="20.399999999999999" hidden="1" x14ac:dyDescent="0.25">
      <c r="A290" s="150" t="s">
        <v>1021</v>
      </c>
      <c r="B290" s="150" t="s">
        <v>446</v>
      </c>
      <c r="C290" s="150" t="s">
        <v>255</v>
      </c>
      <c r="D290" s="150" t="s">
        <v>874</v>
      </c>
      <c r="E290" s="150" t="s">
        <v>1213</v>
      </c>
      <c r="F290" s="150" t="s">
        <v>1213</v>
      </c>
      <c r="G290" s="151">
        <v>106724313</v>
      </c>
      <c r="H290" s="151">
        <v>0</v>
      </c>
      <c r="I290" s="151">
        <v>5090041642.5</v>
      </c>
      <c r="J290" s="151">
        <v>0</v>
      </c>
      <c r="K290" s="151">
        <v>576665.72</v>
      </c>
      <c r="L290" s="151">
        <v>0</v>
      </c>
      <c r="M290" s="151">
        <v>0</v>
      </c>
      <c r="N290" s="151">
        <v>0</v>
      </c>
      <c r="O290" s="152">
        <v>0</v>
      </c>
      <c r="P290" s="152">
        <v>0</v>
      </c>
      <c r="Q290" s="151">
        <v>5090618308.2200003</v>
      </c>
      <c r="R290" s="151">
        <v>0</v>
      </c>
      <c r="S290" s="153">
        <v>5197342621.2200003</v>
      </c>
      <c r="T290" s="154">
        <v>0</v>
      </c>
    </row>
    <row r="291" spans="1:20" ht="20.399999999999999" hidden="1" x14ac:dyDescent="0.25">
      <c r="A291" s="150" t="s">
        <v>1021</v>
      </c>
      <c r="B291" s="150" t="s">
        <v>446</v>
      </c>
      <c r="C291" s="150" t="s">
        <v>255</v>
      </c>
      <c r="D291" s="150" t="s">
        <v>875</v>
      </c>
      <c r="E291" s="150" t="s">
        <v>1214</v>
      </c>
      <c r="F291" s="150" t="s">
        <v>1214</v>
      </c>
      <c r="G291" s="151">
        <v>4256846</v>
      </c>
      <c r="H291" s="151">
        <v>0</v>
      </c>
      <c r="I291" s="151">
        <v>154110632.94</v>
      </c>
      <c r="J291" s="151">
        <v>0</v>
      </c>
      <c r="K291" s="151">
        <v>0</v>
      </c>
      <c r="L291" s="151">
        <v>0</v>
      </c>
      <c r="M291" s="151">
        <v>0</v>
      </c>
      <c r="N291" s="151">
        <v>0</v>
      </c>
      <c r="O291" s="152">
        <v>0</v>
      </c>
      <c r="P291" s="152">
        <v>0</v>
      </c>
      <c r="Q291" s="151">
        <v>154110632.94</v>
      </c>
      <c r="R291" s="151">
        <v>0</v>
      </c>
      <c r="S291" s="153">
        <v>158367478.94</v>
      </c>
      <c r="T291" s="154">
        <v>0</v>
      </c>
    </row>
    <row r="292" spans="1:20" ht="20.399999999999999" hidden="1" x14ac:dyDescent="0.25">
      <c r="A292" s="150" t="s">
        <v>1021</v>
      </c>
      <c r="B292" s="150" t="s">
        <v>446</v>
      </c>
      <c r="C292" s="150" t="s">
        <v>255</v>
      </c>
      <c r="D292" s="150" t="s">
        <v>876</v>
      </c>
      <c r="E292" s="150" t="s">
        <v>1215</v>
      </c>
      <c r="F292" s="150" t="s">
        <v>1215</v>
      </c>
      <c r="G292" s="151">
        <v>3867339</v>
      </c>
      <c r="H292" s="151">
        <v>0</v>
      </c>
      <c r="I292" s="151">
        <v>713051806.04999995</v>
      </c>
      <c r="J292" s="151">
        <v>0</v>
      </c>
      <c r="K292" s="151">
        <v>36342.57</v>
      </c>
      <c r="L292" s="151">
        <v>0</v>
      </c>
      <c r="M292" s="151">
        <v>0</v>
      </c>
      <c r="N292" s="151">
        <v>0</v>
      </c>
      <c r="O292" s="152">
        <v>0</v>
      </c>
      <c r="P292" s="152">
        <v>0</v>
      </c>
      <c r="Q292" s="151">
        <v>713088148.62</v>
      </c>
      <c r="R292" s="151">
        <v>0</v>
      </c>
      <c r="S292" s="153">
        <v>716955487.62</v>
      </c>
      <c r="T292" s="154">
        <v>0</v>
      </c>
    </row>
    <row r="293" spans="1:20" ht="20.399999999999999" hidden="1" x14ac:dyDescent="0.25">
      <c r="A293" s="150" t="s">
        <v>1021</v>
      </c>
      <c r="B293" s="150" t="s">
        <v>446</v>
      </c>
      <c r="C293" s="150" t="s">
        <v>255</v>
      </c>
      <c r="D293" s="150" t="s">
        <v>877</v>
      </c>
      <c r="E293" s="150" t="s">
        <v>1216</v>
      </c>
      <c r="F293" s="150" t="s">
        <v>1216</v>
      </c>
      <c r="G293" s="151">
        <v>50362622</v>
      </c>
      <c r="H293" s="151">
        <v>0</v>
      </c>
      <c r="I293" s="151">
        <v>2061617467.8800001</v>
      </c>
      <c r="J293" s="151">
        <v>0</v>
      </c>
      <c r="K293" s="151">
        <v>38582.019999999997</v>
      </c>
      <c r="L293" s="151">
        <v>0</v>
      </c>
      <c r="M293" s="151">
        <v>0</v>
      </c>
      <c r="N293" s="151">
        <v>0</v>
      </c>
      <c r="O293" s="152">
        <v>0</v>
      </c>
      <c r="P293" s="152">
        <v>0</v>
      </c>
      <c r="Q293" s="151">
        <v>2061656049.9000001</v>
      </c>
      <c r="R293" s="151">
        <v>0</v>
      </c>
      <c r="S293" s="153">
        <v>2112018671.9000001</v>
      </c>
      <c r="T293" s="154">
        <v>0</v>
      </c>
    </row>
    <row r="294" spans="1:20" ht="20.399999999999999" hidden="1" x14ac:dyDescent="0.25">
      <c r="A294" s="150" t="s">
        <v>1021</v>
      </c>
      <c r="B294" s="150" t="s">
        <v>446</v>
      </c>
      <c r="C294" s="150" t="s">
        <v>255</v>
      </c>
      <c r="D294" s="150" t="s">
        <v>878</v>
      </c>
      <c r="E294" s="150" t="s">
        <v>1217</v>
      </c>
      <c r="F294" s="150" t="s">
        <v>1217</v>
      </c>
      <c r="G294" s="151">
        <v>2971613</v>
      </c>
      <c r="H294" s="151">
        <v>0</v>
      </c>
      <c r="I294" s="151">
        <v>121107251.72</v>
      </c>
      <c r="J294" s="151">
        <v>0</v>
      </c>
      <c r="K294" s="151">
        <v>0</v>
      </c>
      <c r="L294" s="151">
        <v>0</v>
      </c>
      <c r="M294" s="151">
        <v>0</v>
      </c>
      <c r="N294" s="151">
        <v>0</v>
      </c>
      <c r="O294" s="152">
        <v>0</v>
      </c>
      <c r="P294" s="152">
        <v>0</v>
      </c>
      <c r="Q294" s="151">
        <v>121107251.72</v>
      </c>
      <c r="R294" s="151">
        <v>0</v>
      </c>
      <c r="S294" s="153">
        <v>124078864.72</v>
      </c>
      <c r="T294" s="154">
        <v>0</v>
      </c>
    </row>
    <row r="295" spans="1:20" ht="20.399999999999999" hidden="1" x14ac:dyDescent="0.25">
      <c r="A295" s="150" t="s">
        <v>1021</v>
      </c>
      <c r="B295" s="150" t="s">
        <v>446</v>
      </c>
      <c r="C295" s="150" t="s">
        <v>260</v>
      </c>
      <c r="D295" s="150" t="s">
        <v>1218</v>
      </c>
      <c r="E295" s="150" t="s">
        <v>1219</v>
      </c>
      <c r="F295" s="150" t="s">
        <v>1219</v>
      </c>
      <c r="G295" s="151">
        <v>0</v>
      </c>
      <c r="H295" s="151">
        <v>0</v>
      </c>
      <c r="I295" s="151">
        <v>0</v>
      </c>
      <c r="J295" s="151">
        <v>0</v>
      </c>
      <c r="K295" s="151">
        <v>0</v>
      </c>
      <c r="L295" s="151">
        <v>0</v>
      </c>
      <c r="M295" s="151">
        <v>0</v>
      </c>
      <c r="N295" s="151">
        <v>0</v>
      </c>
      <c r="O295" s="152">
        <v>0</v>
      </c>
      <c r="P295" s="152">
        <v>0</v>
      </c>
      <c r="Q295" s="151">
        <v>0</v>
      </c>
      <c r="R295" s="151">
        <v>0</v>
      </c>
      <c r="S295" s="153">
        <v>0</v>
      </c>
      <c r="T295" s="154">
        <v>0</v>
      </c>
    </row>
    <row r="296" spans="1:20" ht="20.399999999999999" hidden="1" x14ac:dyDescent="0.25">
      <c r="A296" s="150" t="s">
        <v>1021</v>
      </c>
      <c r="B296" s="150" t="s">
        <v>446</v>
      </c>
      <c r="C296" s="150" t="s">
        <v>260</v>
      </c>
      <c r="D296" s="150" t="s">
        <v>879</v>
      </c>
      <c r="E296" s="150" t="s">
        <v>1220</v>
      </c>
      <c r="F296" s="150" t="s">
        <v>1220</v>
      </c>
      <c r="G296" s="151">
        <v>33908</v>
      </c>
      <c r="H296" s="151">
        <v>97</v>
      </c>
      <c r="I296" s="151">
        <v>150920</v>
      </c>
      <c r="J296" s="151">
        <v>615</v>
      </c>
      <c r="K296" s="151">
        <v>0</v>
      </c>
      <c r="L296" s="151">
        <v>0</v>
      </c>
      <c r="M296" s="151">
        <v>0</v>
      </c>
      <c r="N296" s="151">
        <v>0</v>
      </c>
      <c r="O296" s="152">
        <v>0</v>
      </c>
      <c r="P296" s="152">
        <v>0</v>
      </c>
      <c r="Q296" s="151">
        <v>150920</v>
      </c>
      <c r="R296" s="151">
        <v>615</v>
      </c>
      <c r="S296" s="153">
        <v>184828</v>
      </c>
      <c r="T296" s="154">
        <v>712</v>
      </c>
    </row>
    <row r="297" spans="1:20" ht="20.399999999999999" hidden="1" x14ac:dyDescent="0.25">
      <c r="A297" s="150" t="s">
        <v>1021</v>
      </c>
      <c r="B297" s="150" t="s">
        <v>446</v>
      </c>
      <c r="C297" s="150" t="s">
        <v>260</v>
      </c>
      <c r="D297" s="150" t="s">
        <v>880</v>
      </c>
      <c r="E297" s="150" t="s">
        <v>1221</v>
      </c>
      <c r="F297" s="150" t="s">
        <v>1221</v>
      </c>
      <c r="G297" s="151">
        <v>610188</v>
      </c>
      <c r="H297" s="151">
        <v>0</v>
      </c>
      <c r="I297" s="151">
        <v>11146628</v>
      </c>
      <c r="J297" s="151">
        <v>0</v>
      </c>
      <c r="K297" s="151">
        <v>258242</v>
      </c>
      <c r="L297" s="151">
        <v>0</v>
      </c>
      <c r="M297" s="151">
        <v>0</v>
      </c>
      <c r="N297" s="151">
        <v>0</v>
      </c>
      <c r="O297" s="152">
        <v>0</v>
      </c>
      <c r="P297" s="152">
        <v>0</v>
      </c>
      <c r="Q297" s="151">
        <v>11404870</v>
      </c>
      <c r="R297" s="151">
        <v>0</v>
      </c>
      <c r="S297" s="153">
        <v>12015058</v>
      </c>
      <c r="T297" s="154">
        <v>0</v>
      </c>
    </row>
    <row r="298" spans="1:20" ht="20.399999999999999" hidden="1" x14ac:dyDescent="0.25">
      <c r="A298" s="150" t="s">
        <v>1021</v>
      </c>
      <c r="B298" s="150" t="s">
        <v>446</v>
      </c>
      <c r="C298" s="150" t="s">
        <v>260</v>
      </c>
      <c r="D298" s="150" t="s">
        <v>881</v>
      </c>
      <c r="E298" s="150" t="s">
        <v>1222</v>
      </c>
      <c r="F298" s="150" t="s">
        <v>1222</v>
      </c>
      <c r="G298" s="151">
        <v>2576</v>
      </c>
      <c r="H298" s="151">
        <v>7</v>
      </c>
      <c r="I298" s="151">
        <v>135743</v>
      </c>
      <c r="J298" s="151">
        <v>426</v>
      </c>
      <c r="K298" s="151">
        <v>0</v>
      </c>
      <c r="L298" s="151">
        <v>0</v>
      </c>
      <c r="M298" s="151">
        <v>0</v>
      </c>
      <c r="N298" s="151">
        <v>0</v>
      </c>
      <c r="O298" s="152">
        <v>0</v>
      </c>
      <c r="P298" s="152">
        <v>0</v>
      </c>
      <c r="Q298" s="151">
        <v>135743</v>
      </c>
      <c r="R298" s="151">
        <v>426</v>
      </c>
      <c r="S298" s="153">
        <v>138319</v>
      </c>
      <c r="T298" s="154">
        <v>433</v>
      </c>
    </row>
    <row r="299" spans="1:20" ht="20.399999999999999" hidden="1" x14ac:dyDescent="0.25">
      <c r="A299" s="150" t="s">
        <v>1021</v>
      </c>
      <c r="B299" s="150" t="s">
        <v>446</v>
      </c>
      <c r="C299" s="150" t="s">
        <v>263</v>
      </c>
      <c r="D299" s="150" t="s">
        <v>1223</v>
      </c>
      <c r="E299" s="150" t="s">
        <v>1224</v>
      </c>
      <c r="F299" s="150" t="s">
        <v>1224</v>
      </c>
      <c r="G299" s="151">
        <v>0</v>
      </c>
      <c r="H299" s="151">
        <v>0</v>
      </c>
      <c r="I299" s="151">
        <v>0</v>
      </c>
      <c r="J299" s="151">
        <v>0</v>
      </c>
      <c r="K299" s="151">
        <v>0</v>
      </c>
      <c r="L299" s="151">
        <v>0</v>
      </c>
      <c r="M299" s="151">
        <v>0</v>
      </c>
      <c r="N299" s="151">
        <v>0</v>
      </c>
      <c r="O299" s="152">
        <v>0</v>
      </c>
      <c r="P299" s="152">
        <v>0</v>
      </c>
      <c r="Q299" s="151">
        <v>0</v>
      </c>
      <c r="R299" s="151">
        <v>0</v>
      </c>
      <c r="S299" s="153">
        <v>0</v>
      </c>
      <c r="T299" s="154">
        <v>0</v>
      </c>
    </row>
    <row r="300" spans="1:20" ht="20.399999999999999" hidden="1" x14ac:dyDescent="0.25">
      <c r="A300" s="150" t="s">
        <v>1021</v>
      </c>
      <c r="B300" s="150" t="s">
        <v>446</v>
      </c>
      <c r="C300" s="150" t="s">
        <v>263</v>
      </c>
      <c r="D300" s="150" t="s">
        <v>882</v>
      </c>
      <c r="E300" s="150" t="s">
        <v>1225</v>
      </c>
      <c r="F300" s="150" t="s">
        <v>1225</v>
      </c>
      <c r="G300" s="151">
        <v>1475757.86</v>
      </c>
      <c r="H300" s="151">
        <v>4043</v>
      </c>
      <c r="I300" s="151">
        <v>3238.28</v>
      </c>
      <c r="J300" s="151">
        <v>27.9</v>
      </c>
      <c r="K300" s="151">
        <v>6969.87</v>
      </c>
      <c r="L300" s="151">
        <v>16</v>
      </c>
      <c r="M300" s="151">
        <v>0</v>
      </c>
      <c r="N300" s="151">
        <v>0</v>
      </c>
      <c r="O300" s="152">
        <v>0</v>
      </c>
      <c r="P300" s="152">
        <v>0</v>
      </c>
      <c r="Q300" s="151">
        <v>10208.15</v>
      </c>
      <c r="R300" s="151">
        <v>43.9</v>
      </c>
      <c r="S300" s="153">
        <v>1485966.01</v>
      </c>
      <c r="T300" s="154">
        <v>4087.08</v>
      </c>
    </row>
    <row r="301" spans="1:20" ht="20.399999999999999" hidden="1" x14ac:dyDescent="0.25">
      <c r="A301" s="150" t="s">
        <v>1021</v>
      </c>
      <c r="B301" s="150" t="s">
        <v>446</v>
      </c>
      <c r="C301" s="150" t="s">
        <v>263</v>
      </c>
      <c r="D301" s="150" t="s">
        <v>883</v>
      </c>
      <c r="E301" s="150" t="s">
        <v>1226</v>
      </c>
      <c r="F301" s="150" t="s">
        <v>1226</v>
      </c>
      <c r="G301" s="151">
        <v>23401460.850000001</v>
      </c>
      <c r="H301" s="151">
        <v>0</v>
      </c>
      <c r="I301" s="151">
        <v>44112721.5</v>
      </c>
      <c r="J301" s="151">
        <v>0</v>
      </c>
      <c r="K301" s="151">
        <v>11853037.189999999</v>
      </c>
      <c r="L301" s="151">
        <v>0</v>
      </c>
      <c r="M301" s="151">
        <v>0</v>
      </c>
      <c r="N301" s="151">
        <v>0</v>
      </c>
      <c r="O301" s="152">
        <v>0</v>
      </c>
      <c r="P301" s="152">
        <v>0</v>
      </c>
      <c r="Q301" s="151">
        <v>55965758.689999998</v>
      </c>
      <c r="R301" s="151">
        <v>0</v>
      </c>
      <c r="S301" s="153">
        <v>79367219.540000007</v>
      </c>
      <c r="T301" s="154">
        <v>0</v>
      </c>
    </row>
    <row r="302" spans="1:20" ht="20.399999999999999" hidden="1" x14ac:dyDescent="0.25">
      <c r="A302" s="150" t="s">
        <v>1021</v>
      </c>
      <c r="B302" s="150" t="s">
        <v>446</v>
      </c>
      <c r="C302" s="150" t="s">
        <v>263</v>
      </c>
      <c r="D302" s="150" t="s">
        <v>884</v>
      </c>
      <c r="E302" s="150" t="s">
        <v>1227</v>
      </c>
      <c r="F302" s="150" t="s">
        <v>1227</v>
      </c>
      <c r="G302" s="151">
        <v>0</v>
      </c>
      <c r="H302" s="151">
        <v>0</v>
      </c>
      <c r="I302" s="151">
        <v>31863.25</v>
      </c>
      <c r="J302" s="151">
        <v>85.78</v>
      </c>
      <c r="K302" s="151">
        <v>1745503.25</v>
      </c>
      <c r="L302" s="151">
        <v>6046.84</v>
      </c>
      <c r="M302" s="151">
        <v>0</v>
      </c>
      <c r="N302" s="151">
        <v>0</v>
      </c>
      <c r="O302" s="152">
        <v>0</v>
      </c>
      <c r="P302" s="152">
        <v>0</v>
      </c>
      <c r="Q302" s="151">
        <v>1777366.5</v>
      </c>
      <c r="R302" s="151">
        <v>6132.62</v>
      </c>
      <c r="S302" s="153">
        <v>1777366.5</v>
      </c>
      <c r="T302" s="154">
        <v>6132.62</v>
      </c>
    </row>
    <row r="303" spans="1:20" ht="20.399999999999999" hidden="1" x14ac:dyDescent="0.25">
      <c r="A303" s="150" t="s">
        <v>1021</v>
      </c>
      <c r="B303" s="150" t="s">
        <v>446</v>
      </c>
      <c r="C303" s="150" t="s">
        <v>263</v>
      </c>
      <c r="D303" s="150" t="s">
        <v>885</v>
      </c>
      <c r="E303" s="150" t="s">
        <v>1228</v>
      </c>
      <c r="F303" s="150" t="s">
        <v>1228</v>
      </c>
      <c r="G303" s="151">
        <v>9914.14</v>
      </c>
      <c r="H303" s="151">
        <v>33</v>
      </c>
      <c r="I303" s="151">
        <v>55041.62</v>
      </c>
      <c r="J303" s="151">
        <v>151.33000000000001</v>
      </c>
      <c r="K303" s="151">
        <v>2605013.61</v>
      </c>
      <c r="L303" s="151">
        <v>7290.57</v>
      </c>
      <c r="M303" s="151">
        <v>0</v>
      </c>
      <c r="N303" s="151">
        <v>0</v>
      </c>
      <c r="O303" s="152">
        <v>0</v>
      </c>
      <c r="P303" s="152">
        <v>0</v>
      </c>
      <c r="Q303" s="151">
        <v>2660055.23</v>
      </c>
      <c r="R303" s="151">
        <v>7441.9</v>
      </c>
      <c r="S303" s="153">
        <v>2669969.37</v>
      </c>
      <c r="T303" s="154">
        <v>7475.08</v>
      </c>
    </row>
    <row r="304" spans="1:20" ht="30.6" hidden="1" x14ac:dyDescent="0.25">
      <c r="A304" s="150" t="s">
        <v>1021</v>
      </c>
      <c r="B304" s="150" t="s">
        <v>446</v>
      </c>
      <c r="C304" s="150" t="s">
        <v>448</v>
      </c>
      <c r="D304" s="150" t="s">
        <v>860</v>
      </c>
      <c r="E304" s="150" t="s">
        <v>1229</v>
      </c>
      <c r="F304" s="150" t="s">
        <v>1229</v>
      </c>
      <c r="G304" s="151">
        <v>453710743</v>
      </c>
      <c r="H304" s="151">
        <v>1099308</v>
      </c>
      <c r="I304" s="151">
        <v>0</v>
      </c>
      <c r="J304" s="151">
        <v>0</v>
      </c>
      <c r="K304" s="151">
        <v>3923015129</v>
      </c>
      <c r="L304" s="151">
        <v>9401774</v>
      </c>
      <c r="M304" s="151">
        <v>820862400</v>
      </c>
      <c r="N304" s="151">
        <v>1814973</v>
      </c>
      <c r="O304" s="152">
        <v>0</v>
      </c>
      <c r="P304" s="152">
        <v>0</v>
      </c>
      <c r="Q304" s="151">
        <v>4743877559</v>
      </c>
      <c r="R304" s="151">
        <v>11216747</v>
      </c>
      <c r="S304" s="153">
        <v>5197588302</v>
      </c>
      <c r="T304" s="154">
        <v>12316055</v>
      </c>
    </row>
    <row r="305" spans="1:20" ht="30.6" hidden="1" x14ac:dyDescent="0.25">
      <c r="A305" s="150" t="s">
        <v>1021</v>
      </c>
      <c r="B305" s="150" t="s">
        <v>446</v>
      </c>
      <c r="C305" s="150" t="s">
        <v>268</v>
      </c>
      <c r="D305" s="150" t="s">
        <v>886</v>
      </c>
      <c r="E305" s="150" t="s">
        <v>1230</v>
      </c>
      <c r="F305" s="150" t="s">
        <v>1230</v>
      </c>
      <c r="G305" s="151">
        <v>2290230</v>
      </c>
      <c r="H305" s="151">
        <v>0</v>
      </c>
      <c r="I305" s="151">
        <v>28592992</v>
      </c>
      <c r="J305" s="151">
        <v>0</v>
      </c>
      <c r="K305" s="151">
        <v>49625</v>
      </c>
      <c r="L305" s="151">
        <v>0</v>
      </c>
      <c r="M305" s="151">
        <v>0</v>
      </c>
      <c r="N305" s="151">
        <v>0</v>
      </c>
      <c r="O305" s="152">
        <v>0</v>
      </c>
      <c r="P305" s="152">
        <v>0</v>
      </c>
      <c r="Q305" s="151">
        <v>28642617</v>
      </c>
      <c r="R305" s="151">
        <v>0</v>
      </c>
      <c r="S305" s="153">
        <v>30932847</v>
      </c>
      <c r="T305" s="154">
        <v>0</v>
      </c>
    </row>
    <row r="306" spans="1:20" ht="30.6" hidden="1" x14ac:dyDescent="0.25">
      <c r="A306" s="150" t="s">
        <v>1021</v>
      </c>
      <c r="B306" s="150" t="s">
        <v>446</v>
      </c>
      <c r="C306" s="150" t="s">
        <v>268</v>
      </c>
      <c r="D306" s="150" t="s">
        <v>1231</v>
      </c>
      <c r="E306" s="150" t="s">
        <v>1232</v>
      </c>
      <c r="F306" s="150" t="s">
        <v>1232</v>
      </c>
      <c r="G306" s="151">
        <v>0</v>
      </c>
      <c r="H306" s="151">
        <v>0</v>
      </c>
      <c r="I306" s="151">
        <v>0</v>
      </c>
      <c r="J306" s="151">
        <v>0</v>
      </c>
      <c r="K306" s="151">
        <v>0</v>
      </c>
      <c r="L306" s="151">
        <v>0</v>
      </c>
      <c r="M306" s="151">
        <v>0</v>
      </c>
      <c r="N306" s="151">
        <v>0</v>
      </c>
      <c r="O306" s="152">
        <v>0</v>
      </c>
      <c r="P306" s="152">
        <v>0</v>
      </c>
      <c r="Q306" s="151">
        <v>0</v>
      </c>
      <c r="R306" s="151">
        <v>0</v>
      </c>
      <c r="S306" s="153">
        <v>0</v>
      </c>
      <c r="T306" s="154">
        <v>0</v>
      </c>
    </row>
    <row r="307" spans="1:20" ht="30.6" hidden="1" x14ac:dyDescent="0.25">
      <c r="A307" s="150" t="s">
        <v>1021</v>
      </c>
      <c r="B307" s="150" t="s">
        <v>446</v>
      </c>
      <c r="C307" s="150" t="s">
        <v>268</v>
      </c>
      <c r="D307" s="150" t="s">
        <v>887</v>
      </c>
      <c r="E307" s="150" t="s">
        <v>1233</v>
      </c>
      <c r="F307" s="150" t="s">
        <v>1233</v>
      </c>
      <c r="G307" s="151">
        <v>56519</v>
      </c>
      <c r="H307" s="151">
        <v>0</v>
      </c>
      <c r="I307" s="151">
        <v>248951.74</v>
      </c>
      <c r="J307" s="151">
        <v>0</v>
      </c>
      <c r="K307" s="151">
        <v>0</v>
      </c>
      <c r="L307" s="151">
        <v>0</v>
      </c>
      <c r="M307" s="151">
        <v>0</v>
      </c>
      <c r="N307" s="151">
        <v>0</v>
      </c>
      <c r="O307" s="152">
        <v>0</v>
      </c>
      <c r="P307" s="152">
        <v>0</v>
      </c>
      <c r="Q307" s="151">
        <v>248951.74</v>
      </c>
      <c r="R307" s="151">
        <v>0</v>
      </c>
      <c r="S307" s="153">
        <v>305470.74</v>
      </c>
      <c r="T307" s="154">
        <v>0</v>
      </c>
    </row>
    <row r="308" spans="1:20" ht="30.6" hidden="1" x14ac:dyDescent="0.25">
      <c r="A308" s="150" t="s">
        <v>1021</v>
      </c>
      <c r="B308" s="150" t="s">
        <v>446</v>
      </c>
      <c r="C308" s="150" t="s">
        <v>268</v>
      </c>
      <c r="D308" s="150" t="s">
        <v>888</v>
      </c>
      <c r="E308" s="150" t="s">
        <v>1234</v>
      </c>
      <c r="F308" s="150" t="s">
        <v>1234</v>
      </c>
      <c r="G308" s="151">
        <v>130518</v>
      </c>
      <c r="H308" s="151">
        <v>0</v>
      </c>
      <c r="I308" s="151">
        <v>334793.31</v>
      </c>
      <c r="J308" s="151">
        <v>0</v>
      </c>
      <c r="K308" s="151">
        <v>0</v>
      </c>
      <c r="L308" s="151">
        <v>0</v>
      </c>
      <c r="M308" s="151">
        <v>0</v>
      </c>
      <c r="N308" s="151">
        <v>0</v>
      </c>
      <c r="O308" s="152">
        <v>0</v>
      </c>
      <c r="P308" s="152">
        <v>0</v>
      </c>
      <c r="Q308" s="151">
        <v>334793.31</v>
      </c>
      <c r="R308" s="151">
        <v>0</v>
      </c>
      <c r="S308" s="153">
        <v>465311.31</v>
      </c>
      <c r="T308" s="154">
        <v>0</v>
      </c>
    </row>
    <row r="309" spans="1:20" ht="30.6" hidden="1" x14ac:dyDescent="0.25">
      <c r="A309" s="150" t="s">
        <v>1021</v>
      </c>
      <c r="B309" s="150" t="s">
        <v>446</v>
      </c>
      <c r="C309" s="150" t="s">
        <v>268</v>
      </c>
      <c r="D309" s="150" t="s">
        <v>889</v>
      </c>
      <c r="E309" s="150" t="s">
        <v>1235</v>
      </c>
      <c r="F309" s="150" t="s">
        <v>1235</v>
      </c>
      <c r="G309" s="151">
        <v>1514</v>
      </c>
      <c r="H309" s="151">
        <v>0</v>
      </c>
      <c r="I309" s="151">
        <v>543120.9</v>
      </c>
      <c r="J309" s="151">
        <v>0</v>
      </c>
      <c r="K309" s="151">
        <v>0</v>
      </c>
      <c r="L309" s="151">
        <v>0</v>
      </c>
      <c r="M309" s="151">
        <v>0</v>
      </c>
      <c r="N309" s="151">
        <v>0</v>
      </c>
      <c r="O309" s="152">
        <v>0</v>
      </c>
      <c r="P309" s="152">
        <v>0</v>
      </c>
      <c r="Q309" s="151">
        <v>543120.9</v>
      </c>
      <c r="R309" s="151">
        <v>0</v>
      </c>
      <c r="S309" s="153">
        <v>544634.9</v>
      </c>
      <c r="T309" s="154">
        <v>0</v>
      </c>
    </row>
    <row r="310" spans="1:20" ht="40.799999999999997" hidden="1" x14ac:dyDescent="0.25">
      <c r="A310" s="150" t="s">
        <v>1021</v>
      </c>
      <c r="B310" s="150" t="s">
        <v>449</v>
      </c>
      <c r="C310" s="150" t="s">
        <v>234</v>
      </c>
      <c r="D310" s="150" t="s">
        <v>890</v>
      </c>
      <c r="E310" s="150" t="s">
        <v>891</v>
      </c>
      <c r="F310" s="150" t="s">
        <v>891</v>
      </c>
      <c r="G310" s="151">
        <v>0</v>
      </c>
      <c r="H310" s="151">
        <v>0</v>
      </c>
      <c r="I310" s="151">
        <v>0</v>
      </c>
      <c r="J310" s="151">
        <v>0</v>
      </c>
      <c r="K310" s="151">
        <v>0</v>
      </c>
      <c r="L310" s="151">
        <v>0</v>
      </c>
      <c r="M310" s="151">
        <v>0</v>
      </c>
      <c r="N310" s="151">
        <v>0</v>
      </c>
      <c r="O310" s="152">
        <v>0</v>
      </c>
      <c r="P310" s="152">
        <v>0</v>
      </c>
      <c r="Q310" s="151">
        <v>0</v>
      </c>
      <c r="R310" s="151">
        <v>0</v>
      </c>
      <c r="S310" s="153">
        <v>0</v>
      </c>
      <c r="T310" s="154">
        <v>0</v>
      </c>
    </row>
    <row r="311" spans="1:20" ht="20.399999999999999" hidden="1" x14ac:dyDescent="0.25">
      <c r="A311" s="150" t="s">
        <v>1021</v>
      </c>
      <c r="B311" s="150" t="s">
        <v>449</v>
      </c>
      <c r="C311" s="150" t="s">
        <v>242</v>
      </c>
      <c r="D311" s="150" t="s">
        <v>892</v>
      </c>
      <c r="E311" s="150" t="s">
        <v>893</v>
      </c>
      <c r="F311" s="150" t="s">
        <v>893</v>
      </c>
      <c r="G311" s="151">
        <v>0</v>
      </c>
      <c r="H311" s="151">
        <v>0</v>
      </c>
      <c r="I311" s="151">
        <v>0</v>
      </c>
      <c r="J311" s="151">
        <v>0</v>
      </c>
      <c r="K311" s="151">
        <v>0</v>
      </c>
      <c r="L311" s="151">
        <v>0</v>
      </c>
      <c r="M311" s="151">
        <v>0</v>
      </c>
      <c r="N311" s="151">
        <v>0</v>
      </c>
      <c r="O311" s="152">
        <v>0</v>
      </c>
      <c r="P311" s="152">
        <v>0</v>
      </c>
      <c r="Q311" s="151">
        <v>0</v>
      </c>
      <c r="R311" s="151">
        <v>0</v>
      </c>
      <c r="S311" s="153">
        <v>0</v>
      </c>
      <c r="T311" s="154">
        <v>0</v>
      </c>
    </row>
    <row r="312" spans="1:20" ht="20.399999999999999" hidden="1" x14ac:dyDescent="0.25">
      <c r="A312" s="150" t="s">
        <v>1021</v>
      </c>
      <c r="B312" s="150" t="s">
        <v>449</v>
      </c>
      <c r="C312" s="150" t="s">
        <v>242</v>
      </c>
      <c r="D312" s="150" t="s">
        <v>894</v>
      </c>
      <c r="E312" s="150" t="s">
        <v>895</v>
      </c>
      <c r="F312" s="150" t="s">
        <v>895</v>
      </c>
      <c r="G312" s="151">
        <v>0</v>
      </c>
      <c r="H312" s="151">
        <v>0</v>
      </c>
      <c r="I312" s="151">
        <v>0</v>
      </c>
      <c r="J312" s="151">
        <v>0</v>
      </c>
      <c r="K312" s="151">
        <v>0</v>
      </c>
      <c r="L312" s="151">
        <v>0</v>
      </c>
      <c r="M312" s="151">
        <v>0</v>
      </c>
      <c r="N312" s="151">
        <v>0</v>
      </c>
      <c r="O312" s="152">
        <v>0</v>
      </c>
      <c r="P312" s="152">
        <v>0</v>
      </c>
      <c r="Q312" s="151">
        <v>0</v>
      </c>
      <c r="R312" s="151">
        <v>0</v>
      </c>
      <c r="S312" s="153">
        <v>0</v>
      </c>
      <c r="T312" s="154">
        <v>0</v>
      </c>
    </row>
    <row r="313" spans="1:20" ht="20.399999999999999" hidden="1" x14ac:dyDescent="0.25">
      <c r="A313" s="150" t="s">
        <v>1021</v>
      </c>
      <c r="B313" s="150" t="s">
        <v>449</v>
      </c>
      <c r="C313" s="150" t="s">
        <v>242</v>
      </c>
      <c r="D313" s="150" t="s">
        <v>896</v>
      </c>
      <c r="E313" s="150" t="s">
        <v>897</v>
      </c>
      <c r="F313" s="150" t="s">
        <v>897</v>
      </c>
      <c r="G313" s="151">
        <v>0</v>
      </c>
      <c r="H313" s="151">
        <v>0</v>
      </c>
      <c r="I313" s="151">
        <v>0</v>
      </c>
      <c r="J313" s="151">
        <v>0</v>
      </c>
      <c r="K313" s="151">
        <v>0</v>
      </c>
      <c r="L313" s="151">
        <v>0</v>
      </c>
      <c r="M313" s="151">
        <v>0</v>
      </c>
      <c r="N313" s="151">
        <v>0</v>
      </c>
      <c r="O313" s="152">
        <v>0</v>
      </c>
      <c r="P313" s="152">
        <v>0</v>
      </c>
      <c r="Q313" s="151">
        <v>0</v>
      </c>
      <c r="R313" s="151">
        <v>0</v>
      </c>
      <c r="S313" s="153">
        <v>0</v>
      </c>
      <c r="T313" s="154">
        <v>0</v>
      </c>
    </row>
    <row r="314" spans="1:20" ht="20.399999999999999" hidden="1" x14ac:dyDescent="0.25">
      <c r="A314" s="150" t="s">
        <v>1021</v>
      </c>
      <c r="B314" s="150" t="s">
        <v>449</v>
      </c>
      <c r="C314" s="150" t="s">
        <v>242</v>
      </c>
      <c r="D314" s="150" t="s">
        <v>898</v>
      </c>
      <c r="E314" s="150" t="s">
        <v>899</v>
      </c>
      <c r="F314" s="150" t="s">
        <v>899</v>
      </c>
      <c r="G314" s="151">
        <v>0</v>
      </c>
      <c r="H314" s="151">
        <v>0</v>
      </c>
      <c r="I314" s="151">
        <v>0</v>
      </c>
      <c r="J314" s="151">
        <v>0</v>
      </c>
      <c r="K314" s="151">
        <v>0</v>
      </c>
      <c r="L314" s="151">
        <v>0</v>
      </c>
      <c r="M314" s="151">
        <v>0</v>
      </c>
      <c r="N314" s="151">
        <v>0</v>
      </c>
      <c r="O314" s="152">
        <v>0</v>
      </c>
      <c r="P314" s="152">
        <v>0</v>
      </c>
      <c r="Q314" s="151">
        <v>0</v>
      </c>
      <c r="R314" s="151">
        <v>0</v>
      </c>
      <c r="S314" s="153">
        <v>0</v>
      </c>
      <c r="T314" s="154">
        <v>0</v>
      </c>
    </row>
    <row r="315" spans="1:20" ht="20.399999999999999" hidden="1" x14ac:dyDescent="0.25">
      <c r="A315" s="150" t="s">
        <v>1021</v>
      </c>
      <c r="B315" s="150" t="s">
        <v>449</v>
      </c>
      <c r="C315" s="150" t="s">
        <v>253</v>
      </c>
      <c r="D315" s="150" t="s">
        <v>253</v>
      </c>
      <c r="E315" s="150" t="s">
        <v>450</v>
      </c>
      <c r="F315" s="150" t="s">
        <v>450</v>
      </c>
      <c r="G315" s="151">
        <v>0</v>
      </c>
      <c r="H315" s="151">
        <v>0</v>
      </c>
      <c r="I315" s="151">
        <v>0</v>
      </c>
      <c r="J315" s="151">
        <v>0</v>
      </c>
      <c r="K315" s="151">
        <v>0</v>
      </c>
      <c r="L315" s="151">
        <v>0</v>
      </c>
      <c r="M315" s="151">
        <v>0</v>
      </c>
      <c r="N315" s="151">
        <v>0</v>
      </c>
      <c r="O315" s="130"/>
      <c r="P315" s="130"/>
      <c r="Q315" s="151">
        <v>0</v>
      </c>
      <c r="R315" s="151">
        <v>0</v>
      </c>
      <c r="S315" s="153">
        <v>0</v>
      </c>
      <c r="T315" s="154">
        <v>0</v>
      </c>
    </row>
    <row r="316" spans="1:20" ht="20.399999999999999" hidden="1" x14ac:dyDescent="0.25">
      <c r="A316" s="150" t="s">
        <v>1021</v>
      </c>
      <c r="B316" s="150" t="s">
        <v>449</v>
      </c>
      <c r="C316" s="150" t="s">
        <v>255</v>
      </c>
      <c r="D316" s="150" t="s">
        <v>900</v>
      </c>
      <c r="E316" s="150" t="s">
        <v>901</v>
      </c>
      <c r="F316" s="150" t="s">
        <v>901</v>
      </c>
      <c r="G316" s="151">
        <v>0</v>
      </c>
      <c r="H316" s="151">
        <v>0</v>
      </c>
      <c r="I316" s="151">
        <v>0</v>
      </c>
      <c r="J316" s="151">
        <v>0</v>
      </c>
      <c r="K316" s="151">
        <v>0</v>
      </c>
      <c r="L316" s="151">
        <v>0</v>
      </c>
      <c r="M316" s="151">
        <v>0</v>
      </c>
      <c r="N316" s="151">
        <v>0</v>
      </c>
      <c r="O316" s="152">
        <v>0</v>
      </c>
      <c r="P316" s="152">
        <v>0</v>
      </c>
      <c r="Q316" s="151">
        <v>0</v>
      </c>
      <c r="R316" s="151">
        <v>0</v>
      </c>
      <c r="S316" s="153">
        <v>0</v>
      </c>
      <c r="T316" s="154">
        <v>0</v>
      </c>
    </row>
    <row r="317" spans="1:20" ht="20.399999999999999" hidden="1" x14ac:dyDescent="0.25">
      <c r="A317" s="150" t="s">
        <v>1021</v>
      </c>
      <c r="B317" s="150" t="s">
        <v>449</v>
      </c>
      <c r="C317" s="150" t="s">
        <v>255</v>
      </c>
      <c r="D317" s="150" t="s">
        <v>902</v>
      </c>
      <c r="E317" s="150" t="s">
        <v>903</v>
      </c>
      <c r="F317" s="150" t="s">
        <v>903</v>
      </c>
      <c r="G317" s="151">
        <v>0</v>
      </c>
      <c r="H317" s="151">
        <v>0</v>
      </c>
      <c r="I317" s="151">
        <v>0</v>
      </c>
      <c r="J317" s="151">
        <v>0</v>
      </c>
      <c r="K317" s="151">
        <v>0</v>
      </c>
      <c r="L317" s="151">
        <v>0</v>
      </c>
      <c r="M317" s="151">
        <v>0</v>
      </c>
      <c r="N317" s="151">
        <v>0</v>
      </c>
      <c r="O317" s="152">
        <v>0</v>
      </c>
      <c r="P317" s="152">
        <v>0</v>
      </c>
      <c r="Q317" s="151">
        <v>0</v>
      </c>
      <c r="R317" s="151">
        <v>0</v>
      </c>
      <c r="S317" s="153">
        <v>0</v>
      </c>
      <c r="T317" s="154">
        <v>0</v>
      </c>
    </row>
    <row r="318" spans="1:20" ht="20.399999999999999" hidden="1" x14ac:dyDescent="0.25">
      <c r="A318" s="150" t="s">
        <v>1021</v>
      </c>
      <c r="B318" s="150" t="s">
        <v>449</v>
      </c>
      <c r="C318" s="150" t="s">
        <v>255</v>
      </c>
      <c r="D318" s="150" t="s">
        <v>904</v>
      </c>
      <c r="E318" s="150" t="s">
        <v>905</v>
      </c>
      <c r="F318" s="150" t="s">
        <v>905</v>
      </c>
      <c r="G318" s="151">
        <v>0</v>
      </c>
      <c r="H318" s="151">
        <v>0</v>
      </c>
      <c r="I318" s="151">
        <v>0</v>
      </c>
      <c r="J318" s="151">
        <v>0</v>
      </c>
      <c r="K318" s="151">
        <v>0</v>
      </c>
      <c r="L318" s="151">
        <v>0</v>
      </c>
      <c r="M318" s="151">
        <v>0</v>
      </c>
      <c r="N318" s="151">
        <v>0</v>
      </c>
      <c r="O318" s="152">
        <v>0</v>
      </c>
      <c r="P318" s="152">
        <v>0</v>
      </c>
      <c r="Q318" s="151">
        <v>0</v>
      </c>
      <c r="R318" s="151">
        <v>0</v>
      </c>
      <c r="S318" s="153">
        <v>0</v>
      </c>
      <c r="T318" s="154">
        <v>0</v>
      </c>
    </row>
    <row r="319" spans="1:20" ht="20.399999999999999" hidden="1" x14ac:dyDescent="0.25">
      <c r="A319" s="150" t="s">
        <v>1021</v>
      </c>
      <c r="B319" s="150" t="s">
        <v>449</v>
      </c>
      <c r="C319" s="150" t="s">
        <v>255</v>
      </c>
      <c r="D319" s="150" t="s">
        <v>906</v>
      </c>
      <c r="E319" s="150" t="s">
        <v>907</v>
      </c>
      <c r="F319" s="150" t="s">
        <v>907</v>
      </c>
      <c r="G319" s="151">
        <v>0</v>
      </c>
      <c r="H319" s="151">
        <v>0</v>
      </c>
      <c r="I319" s="151">
        <v>0</v>
      </c>
      <c r="J319" s="151">
        <v>0</v>
      </c>
      <c r="K319" s="151">
        <v>0</v>
      </c>
      <c r="L319" s="151">
        <v>0</v>
      </c>
      <c r="M319" s="151">
        <v>0</v>
      </c>
      <c r="N319" s="151">
        <v>0</v>
      </c>
      <c r="O319" s="152">
        <v>0</v>
      </c>
      <c r="P319" s="152">
        <v>0</v>
      </c>
      <c r="Q319" s="151">
        <v>0</v>
      </c>
      <c r="R319" s="151">
        <v>0</v>
      </c>
      <c r="S319" s="153">
        <v>0</v>
      </c>
      <c r="T319" s="154">
        <v>0</v>
      </c>
    </row>
    <row r="320" spans="1:20" ht="20.399999999999999" hidden="1" x14ac:dyDescent="0.25">
      <c r="A320" s="150" t="s">
        <v>1021</v>
      </c>
      <c r="B320" s="150" t="s">
        <v>449</v>
      </c>
      <c r="C320" s="150" t="s">
        <v>263</v>
      </c>
      <c r="D320" s="150" t="s">
        <v>278</v>
      </c>
      <c r="E320" s="150" t="s">
        <v>908</v>
      </c>
      <c r="F320" s="150" t="s">
        <v>908</v>
      </c>
      <c r="G320" s="151">
        <v>0</v>
      </c>
      <c r="H320" s="151">
        <v>0</v>
      </c>
      <c r="I320" s="151">
        <v>0</v>
      </c>
      <c r="J320" s="151">
        <v>0</v>
      </c>
      <c r="K320" s="151">
        <v>0</v>
      </c>
      <c r="L320" s="151">
        <v>0</v>
      </c>
      <c r="M320" s="151">
        <v>0</v>
      </c>
      <c r="N320" s="151">
        <v>0</v>
      </c>
      <c r="O320" s="152">
        <v>0</v>
      </c>
      <c r="P320" s="152">
        <v>0</v>
      </c>
      <c r="Q320" s="151">
        <v>0</v>
      </c>
      <c r="R320" s="151">
        <v>0</v>
      </c>
      <c r="S320" s="153">
        <v>0</v>
      </c>
      <c r="T320" s="154">
        <v>0</v>
      </c>
    </row>
    <row r="321" spans="1:20" ht="40.799999999999997" hidden="1" x14ac:dyDescent="0.25">
      <c r="A321" s="150" t="s">
        <v>1021</v>
      </c>
      <c r="B321" s="150" t="s">
        <v>451</v>
      </c>
      <c r="C321" s="150" t="s">
        <v>234</v>
      </c>
      <c r="D321" s="150" t="s">
        <v>429</v>
      </c>
      <c r="E321" s="150" t="s">
        <v>452</v>
      </c>
      <c r="F321" s="150" t="s">
        <v>452</v>
      </c>
      <c r="G321" s="151">
        <v>37045242</v>
      </c>
      <c r="H321" s="151">
        <v>78561</v>
      </c>
      <c r="I321" s="151">
        <v>1930684</v>
      </c>
      <c r="J321" s="151">
        <v>23696</v>
      </c>
      <c r="K321" s="151">
        <v>613739747</v>
      </c>
      <c r="L321" s="151">
        <v>1335606</v>
      </c>
      <c r="M321" s="151">
        <v>1022224</v>
      </c>
      <c r="N321" s="151">
        <v>34389</v>
      </c>
      <c r="O321" s="152">
        <v>0</v>
      </c>
      <c r="P321" s="152">
        <v>0</v>
      </c>
      <c r="Q321" s="151">
        <v>616692655</v>
      </c>
      <c r="R321" s="151">
        <v>1393691</v>
      </c>
      <c r="S321" s="153">
        <v>653737897</v>
      </c>
      <c r="T321" s="154">
        <v>1472252</v>
      </c>
    </row>
    <row r="322" spans="1:20" ht="40.799999999999997" hidden="1" x14ac:dyDescent="0.25">
      <c r="A322" s="150" t="s">
        <v>1021</v>
      </c>
      <c r="B322" s="150" t="s">
        <v>451</v>
      </c>
      <c r="C322" s="150" t="s">
        <v>234</v>
      </c>
      <c r="D322" s="150" t="s">
        <v>430</v>
      </c>
      <c r="E322" s="150" t="s">
        <v>453</v>
      </c>
      <c r="F322" s="150" t="s">
        <v>453</v>
      </c>
      <c r="G322" s="151">
        <v>226818996</v>
      </c>
      <c r="H322" s="151">
        <v>580697</v>
      </c>
      <c r="I322" s="151">
        <v>339862573</v>
      </c>
      <c r="J322" s="151">
        <v>802743</v>
      </c>
      <c r="K322" s="151">
        <v>2095374792</v>
      </c>
      <c r="L322" s="151">
        <v>5094136</v>
      </c>
      <c r="M322" s="151">
        <v>31382096</v>
      </c>
      <c r="N322" s="151">
        <v>59787</v>
      </c>
      <c r="O322" s="152">
        <v>0</v>
      </c>
      <c r="P322" s="152">
        <v>0</v>
      </c>
      <c r="Q322" s="151">
        <v>2466619460</v>
      </c>
      <c r="R322" s="151">
        <v>5956666</v>
      </c>
      <c r="S322" s="153">
        <v>2693438456</v>
      </c>
      <c r="T322" s="154">
        <v>6537363</v>
      </c>
    </row>
    <row r="323" spans="1:20" ht="20.399999999999999" hidden="1" x14ac:dyDescent="0.25">
      <c r="A323" s="150" t="s">
        <v>1021</v>
      </c>
      <c r="B323" s="150" t="s">
        <v>451</v>
      </c>
      <c r="C323" s="150" t="s">
        <v>242</v>
      </c>
      <c r="D323" s="150" t="s">
        <v>242</v>
      </c>
      <c r="E323" s="150" t="s">
        <v>454</v>
      </c>
      <c r="F323" s="150" t="s">
        <v>454</v>
      </c>
      <c r="G323" s="151">
        <v>103198675</v>
      </c>
      <c r="H323" s="151">
        <v>0</v>
      </c>
      <c r="I323" s="151">
        <v>564195423</v>
      </c>
      <c r="J323" s="151">
        <v>0</v>
      </c>
      <c r="K323" s="151">
        <v>0</v>
      </c>
      <c r="L323" s="151">
        <v>0</v>
      </c>
      <c r="M323" s="151">
        <v>0</v>
      </c>
      <c r="N323" s="151">
        <v>0</v>
      </c>
      <c r="O323" s="152">
        <v>0</v>
      </c>
      <c r="P323" s="152">
        <v>0</v>
      </c>
      <c r="Q323" s="151">
        <v>564195423</v>
      </c>
      <c r="R323" s="151">
        <v>0</v>
      </c>
      <c r="S323" s="153">
        <v>667394098</v>
      </c>
      <c r="T323" s="154">
        <v>0</v>
      </c>
    </row>
    <row r="324" spans="1:20" hidden="1" x14ac:dyDescent="0.25">
      <c r="A324" s="150" t="s">
        <v>1021</v>
      </c>
      <c r="B324" s="150" t="s">
        <v>451</v>
      </c>
      <c r="C324" s="150" t="s">
        <v>247</v>
      </c>
      <c r="D324" s="150" t="s">
        <v>293</v>
      </c>
      <c r="E324" s="150" t="s">
        <v>455</v>
      </c>
      <c r="F324" s="150" t="s">
        <v>455</v>
      </c>
      <c r="G324" s="151">
        <v>43285441</v>
      </c>
      <c r="H324" s="151">
        <v>77228</v>
      </c>
      <c r="I324" s="151">
        <v>0</v>
      </c>
      <c r="J324" s="151">
        <v>0</v>
      </c>
      <c r="K324" s="151">
        <v>530536974</v>
      </c>
      <c r="L324" s="151">
        <v>933600</v>
      </c>
      <c r="M324" s="151">
        <v>0</v>
      </c>
      <c r="N324" s="151">
        <v>0</v>
      </c>
      <c r="O324" s="152">
        <v>0</v>
      </c>
      <c r="P324" s="152">
        <v>0</v>
      </c>
      <c r="Q324" s="151">
        <v>530536974</v>
      </c>
      <c r="R324" s="151">
        <v>933600</v>
      </c>
      <c r="S324" s="153">
        <v>573822415</v>
      </c>
      <c r="T324" s="154">
        <v>1010828</v>
      </c>
    </row>
    <row r="325" spans="1:20" ht="20.399999999999999" hidden="1" x14ac:dyDescent="0.25">
      <c r="A325" s="150" t="s">
        <v>1021</v>
      </c>
      <c r="B325" s="150" t="s">
        <v>451</v>
      </c>
      <c r="C325" s="150" t="s">
        <v>253</v>
      </c>
      <c r="D325" s="150" t="s">
        <v>253</v>
      </c>
      <c r="E325" s="150" t="s">
        <v>456</v>
      </c>
      <c r="F325" s="150" t="s">
        <v>456</v>
      </c>
      <c r="G325" s="151">
        <v>0</v>
      </c>
      <c r="H325" s="151">
        <v>0</v>
      </c>
      <c r="I325" s="151">
        <v>0</v>
      </c>
      <c r="J325" s="151">
        <v>0</v>
      </c>
      <c r="K325" s="151">
        <v>0</v>
      </c>
      <c r="L325" s="151">
        <v>0</v>
      </c>
      <c r="M325" s="151">
        <v>0</v>
      </c>
      <c r="N325" s="151">
        <v>0</v>
      </c>
      <c r="O325" s="152">
        <v>1316072064</v>
      </c>
      <c r="P325" s="152">
        <v>2548531</v>
      </c>
      <c r="Q325" s="151">
        <v>0</v>
      </c>
      <c r="R325" s="151">
        <v>0</v>
      </c>
      <c r="S325" s="153">
        <v>0</v>
      </c>
      <c r="T325" s="154">
        <v>0</v>
      </c>
    </row>
    <row r="326" spans="1:20" ht="20.399999999999999" hidden="1" x14ac:dyDescent="0.25">
      <c r="A326" s="150" t="s">
        <v>1021</v>
      </c>
      <c r="B326" s="150" t="s">
        <v>451</v>
      </c>
      <c r="C326" s="150" t="s">
        <v>255</v>
      </c>
      <c r="D326" s="150" t="s">
        <v>255</v>
      </c>
      <c r="E326" s="150" t="s">
        <v>457</v>
      </c>
      <c r="F326" s="150" t="s">
        <v>457</v>
      </c>
      <c r="G326" s="151">
        <v>36826708</v>
      </c>
      <c r="H326" s="151">
        <v>0</v>
      </c>
      <c r="I326" s="151">
        <v>2404232753</v>
      </c>
      <c r="J326" s="151">
        <v>0</v>
      </c>
      <c r="K326" s="151">
        <v>0</v>
      </c>
      <c r="L326" s="151">
        <v>0</v>
      </c>
      <c r="M326" s="151">
        <v>0</v>
      </c>
      <c r="N326" s="151">
        <v>0</v>
      </c>
      <c r="O326" s="152">
        <v>0</v>
      </c>
      <c r="P326" s="152">
        <v>0</v>
      </c>
      <c r="Q326" s="151">
        <v>2404232753</v>
      </c>
      <c r="R326" s="151">
        <v>0</v>
      </c>
      <c r="S326" s="153">
        <v>2441059461</v>
      </c>
      <c r="T326" s="154">
        <v>0</v>
      </c>
    </row>
    <row r="327" spans="1:20" ht="20.399999999999999" hidden="1" x14ac:dyDescent="0.25">
      <c r="A327" s="150" t="s">
        <v>1021</v>
      </c>
      <c r="B327" s="150" t="s">
        <v>451</v>
      </c>
      <c r="C327" s="150" t="s">
        <v>260</v>
      </c>
      <c r="D327" s="150" t="s">
        <v>297</v>
      </c>
      <c r="E327" s="150" t="s">
        <v>458</v>
      </c>
      <c r="F327" s="150" t="s">
        <v>458</v>
      </c>
      <c r="G327" s="151">
        <v>0</v>
      </c>
      <c r="H327" s="151">
        <v>0</v>
      </c>
      <c r="I327" s="151">
        <v>46478</v>
      </c>
      <c r="J327" s="151">
        <v>129</v>
      </c>
      <c r="K327" s="151">
        <v>0</v>
      </c>
      <c r="L327" s="151">
        <v>0</v>
      </c>
      <c r="M327" s="151">
        <v>0</v>
      </c>
      <c r="N327" s="151">
        <v>0</v>
      </c>
      <c r="O327" s="152">
        <v>0</v>
      </c>
      <c r="P327" s="152">
        <v>0</v>
      </c>
      <c r="Q327" s="151">
        <v>46478</v>
      </c>
      <c r="R327" s="151">
        <v>129</v>
      </c>
      <c r="S327" s="153">
        <v>46478</v>
      </c>
      <c r="T327" s="154">
        <v>129</v>
      </c>
    </row>
    <row r="328" spans="1:20" ht="20.399999999999999" hidden="1" x14ac:dyDescent="0.25">
      <c r="A328" s="150" t="s">
        <v>1021</v>
      </c>
      <c r="B328" s="150" t="s">
        <v>451</v>
      </c>
      <c r="C328" s="150" t="s">
        <v>263</v>
      </c>
      <c r="D328" s="150" t="s">
        <v>278</v>
      </c>
      <c r="E328" s="150" t="s">
        <v>459</v>
      </c>
      <c r="F328" s="150" t="s">
        <v>459</v>
      </c>
      <c r="G328" s="151">
        <v>53691</v>
      </c>
      <c r="H328" s="151">
        <v>149</v>
      </c>
      <c r="I328" s="151">
        <v>0</v>
      </c>
      <c r="J328" s="151">
        <v>0</v>
      </c>
      <c r="K328" s="151">
        <v>22442245</v>
      </c>
      <c r="L328" s="151">
        <v>62776</v>
      </c>
      <c r="M328" s="151">
        <v>0</v>
      </c>
      <c r="N328" s="151">
        <v>0</v>
      </c>
      <c r="O328" s="152">
        <v>0</v>
      </c>
      <c r="P328" s="152">
        <v>0</v>
      </c>
      <c r="Q328" s="151">
        <v>22442245</v>
      </c>
      <c r="R328" s="151">
        <v>62776</v>
      </c>
      <c r="S328" s="153">
        <v>22495936</v>
      </c>
      <c r="T328" s="154">
        <v>62925</v>
      </c>
    </row>
    <row r="329" spans="1:20" ht="30.6" hidden="1" x14ac:dyDescent="0.25">
      <c r="A329" s="150" t="s">
        <v>1021</v>
      </c>
      <c r="B329" s="150" t="s">
        <v>451</v>
      </c>
      <c r="C329" s="150" t="s">
        <v>268</v>
      </c>
      <c r="D329" s="150" t="s">
        <v>300</v>
      </c>
      <c r="E329" s="150" t="s">
        <v>460</v>
      </c>
      <c r="F329" s="150" t="s">
        <v>460</v>
      </c>
      <c r="G329" s="151">
        <v>0</v>
      </c>
      <c r="H329" s="151">
        <v>0</v>
      </c>
      <c r="I329" s="151">
        <v>14403224</v>
      </c>
      <c r="J329" s="151">
        <v>0</v>
      </c>
      <c r="K329" s="151">
        <v>0</v>
      </c>
      <c r="L329" s="151">
        <v>0</v>
      </c>
      <c r="M329" s="151">
        <v>0</v>
      </c>
      <c r="N329" s="151">
        <v>0</v>
      </c>
      <c r="O329" s="152">
        <v>0</v>
      </c>
      <c r="P329" s="152">
        <v>0</v>
      </c>
      <c r="Q329" s="151">
        <v>14403224</v>
      </c>
      <c r="R329" s="151">
        <v>0</v>
      </c>
      <c r="S329" s="153">
        <v>14403224</v>
      </c>
      <c r="T329" s="154">
        <v>0</v>
      </c>
    </row>
    <row r="330" spans="1:20" ht="40.799999999999997" hidden="1" x14ac:dyDescent="0.25">
      <c r="A330" s="150" t="s">
        <v>1021</v>
      </c>
      <c r="B330" s="150" t="s">
        <v>461</v>
      </c>
      <c r="C330" s="150" t="s">
        <v>234</v>
      </c>
      <c r="D330" s="150" t="s">
        <v>281</v>
      </c>
      <c r="E330" s="150" t="s">
        <v>462</v>
      </c>
      <c r="F330" s="150" t="s">
        <v>462</v>
      </c>
      <c r="G330" s="151">
        <v>3926981.14</v>
      </c>
      <c r="H330" s="151">
        <v>16895</v>
      </c>
      <c r="I330" s="151">
        <v>1796611.8</v>
      </c>
      <c r="J330" s="151">
        <v>8382.5</v>
      </c>
      <c r="K330" s="151">
        <v>54110954.020000003</v>
      </c>
      <c r="L330" s="151">
        <v>128330.88</v>
      </c>
      <c r="M330" s="151">
        <v>0</v>
      </c>
      <c r="N330" s="151">
        <v>0</v>
      </c>
      <c r="O330" s="152">
        <v>0</v>
      </c>
      <c r="P330" s="152">
        <v>0</v>
      </c>
      <c r="Q330" s="151">
        <v>55907565.82</v>
      </c>
      <c r="R330" s="151">
        <v>136713.38</v>
      </c>
      <c r="S330" s="153">
        <v>59834546.960000001</v>
      </c>
      <c r="T330" s="154">
        <v>153608.63</v>
      </c>
    </row>
    <row r="331" spans="1:20" ht="20.399999999999999" hidden="1" x14ac:dyDescent="0.25">
      <c r="A331" s="150" t="s">
        <v>1021</v>
      </c>
      <c r="B331" s="150" t="s">
        <v>461</v>
      </c>
      <c r="C331" s="150" t="s">
        <v>242</v>
      </c>
      <c r="D331" s="150" t="s">
        <v>242</v>
      </c>
      <c r="E331" s="150" t="s">
        <v>463</v>
      </c>
      <c r="F331" s="150" t="s">
        <v>463</v>
      </c>
      <c r="G331" s="151">
        <v>5231626.91</v>
      </c>
      <c r="H331" s="151">
        <v>0</v>
      </c>
      <c r="I331" s="151">
        <v>34641910.100000001</v>
      </c>
      <c r="J331" s="151">
        <v>0</v>
      </c>
      <c r="K331" s="151">
        <v>0</v>
      </c>
      <c r="L331" s="151">
        <v>0</v>
      </c>
      <c r="M331" s="151">
        <v>0</v>
      </c>
      <c r="N331" s="151">
        <v>0</v>
      </c>
      <c r="O331" s="152">
        <v>0</v>
      </c>
      <c r="P331" s="152">
        <v>0</v>
      </c>
      <c r="Q331" s="151">
        <v>34641910.100000001</v>
      </c>
      <c r="R331" s="151">
        <v>0</v>
      </c>
      <c r="S331" s="153">
        <v>39873537.009999998</v>
      </c>
      <c r="T331" s="154">
        <v>0</v>
      </c>
    </row>
    <row r="332" spans="1:20" ht="20.399999999999999" hidden="1" x14ac:dyDescent="0.25">
      <c r="A332" s="150" t="s">
        <v>1021</v>
      </c>
      <c r="B332" s="150" t="s">
        <v>461</v>
      </c>
      <c r="C332" s="150" t="s">
        <v>253</v>
      </c>
      <c r="D332" s="150" t="s">
        <v>253</v>
      </c>
      <c r="E332" s="150" t="s">
        <v>464</v>
      </c>
      <c r="F332" s="150" t="s">
        <v>464</v>
      </c>
      <c r="G332" s="151">
        <v>0</v>
      </c>
      <c r="H332" s="151">
        <v>0</v>
      </c>
      <c r="I332" s="151">
        <v>0</v>
      </c>
      <c r="J332" s="151">
        <v>0</v>
      </c>
      <c r="K332" s="151">
        <v>0</v>
      </c>
      <c r="L332" s="151">
        <v>0</v>
      </c>
      <c r="M332" s="151">
        <v>0</v>
      </c>
      <c r="N332" s="151">
        <v>0</v>
      </c>
      <c r="O332" s="152">
        <v>10131925</v>
      </c>
      <c r="P332" s="152">
        <v>22716.580078125</v>
      </c>
      <c r="Q332" s="151">
        <v>0</v>
      </c>
      <c r="R332" s="151">
        <v>0</v>
      </c>
      <c r="S332" s="153">
        <v>0</v>
      </c>
      <c r="T332" s="154">
        <v>0</v>
      </c>
    </row>
    <row r="333" spans="1:20" ht="20.399999999999999" hidden="1" x14ac:dyDescent="0.25">
      <c r="A333" s="150" t="s">
        <v>1021</v>
      </c>
      <c r="B333" s="150" t="s">
        <v>461</v>
      </c>
      <c r="C333" s="150" t="s">
        <v>255</v>
      </c>
      <c r="D333" s="150" t="s">
        <v>255</v>
      </c>
      <c r="E333" s="150" t="s">
        <v>465</v>
      </c>
      <c r="F333" s="150" t="s">
        <v>465</v>
      </c>
      <c r="G333" s="151">
        <v>3548632.66</v>
      </c>
      <c r="H333" s="151">
        <v>0</v>
      </c>
      <c r="I333" s="151">
        <v>171408966.86000001</v>
      </c>
      <c r="J333" s="151">
        <v>0</v>
      </c>
      <c r="K333" s="151">
        <v>0</v>
      </c>
      <c r="L333" s="151">
        <v>0</v>
      </c>
      <c r="M333" s="151">
        <v>0</v>
      </c>
      <c r="N333" s="151">
        <v>0</v>
      </c>
      <c r="O333" s="152">
        <v>0</v>
      </c>
      <c r="P333" s="152">
        <v>0</v>
      </c>
      <c r="Q333" s="151">
        <v>171408966.86000001</v>
      </c>
      <c r="R333" s="151">
        <v>0</v>
      </c>
      <c r="S333" s="153">
        <v>174957599.52000001</v>
      </c>
      <c r="T333" s="154">
        <v>0</v>
      </c>
    </row>
    <row r="334" spans="1:20" ht="20.399999999999999" hidden="1" x14ac:dyDescent="0.25">
      <c r="A334" s="150" t="s">
        <v>1021</v>
      </c>
      <c r="B334" s="150" t="s">
        <v>461</v>
      </c>
      <c r="C334" s="150" t="s">
        <v>260</v>
      </c>
      <c r="D334" s="150" t="s">
        <v>297</v>
      </c>
      <c r="E334" s="150" t="s">
        <v>466</v>
      </c>
      <c r="F334" s="150" t="s">
        <v>466</v>
      </c>
      <c r="G334" s="151">
        <v>10331.94</v>
      </c>
      <c r="H334" s="151">
        <v>28</v>
      </c>
      <c r="I334" s="151">
        <v>90637.440000000002</v>
      </c>
      <c r="J334" s="151">
        <v>251.77</v>
      </c>
      <c r="K334" s="151">
        <v>0</v>
      </c>
      <c r="L334" s="151">
        <v>0</v>
      </c>
      <c r="M334" s="151">
        <v>0</v>
      </c>
      <c r="N334" s="151">
        <v>0</v>
      </c>
      <c r="O334" s="152">
        <v>0</v>
      </c>
      <c r="P334" s="152">
        <v>0</v>
      </c>
      <c r="Q334" s="151">
        <v>90637.440000000002</v>
      </c>
      <c r="R334" s="151">
        <v>251.77</v>
      </c>
      <c r="S334" s="153">
        <v>100969.38</v>
      </c>
      <c r="T334" s="154">
        <v>280.47000000000003</v>
      </c>
    </row>
    <row r="335" spans="1:20" ht="20.399999999999999" hidden="1" x14ac:dyDescent="0.25">
      <c r="A335" s="150" t="s">
        <v>1021</v>
      </c>
      <c r="B335" s="150" t="s">
        <v>461</v>
      </c>
      <c r="C335" s="150" t="s">
        <v>263</v>
      </c>
      <c r="D335" s="150" t="s">
        <v>278</v>
      </c>
      <c r="E335" s="150" t="s">
        <v>467</v>
      </c>
      <c r="F335" s="150" t="s">
        <v>467</v>
      </c>
      <c r="G335" s="151">
        <v>3977.5</v>
      </c>
      <c r="H335" s="151">
        <v>12</v>
      </c>
      <c r="I335" s="151">
        <v>0</v>
      </c>
      <c r="J335" s="151">
        <v>0</v>
      </c>
      <c r="K335" s="151">
        <v>682224.1</v>
      </c>
      <c r="L335" s="151">
        <v>2062.3200000000002</v>
      </c>
      <c r="M335" s="151">
        <v>0</v>
      </c>
      <c r="N335" s="151">
        <v>0</v>
      </c>
      <c r="O335" s="152">
        <v>0</v>
      </c>
      <c r="P335" s="152">
        <v>0</v>
      </c>
      <c r="Q335" s="151">
        <v>682224.1</v>
      </c>
      <c r="R335" s="151">
        <v>2062.3200000000002</v>
      </c>
      <c r="S335" s="153">
        <v>686201.6</v>
      </c>
      <c r="T335" s="154">
        <v>2074.3200000000002</v>
      </c>
    </row>
    <row r="336" spans="1:20" ht="30.6" hidden="1" x14ac:dyDescent="0.25">
      <c r="A336" s="150" t="s">
        <v>1021</v>
      </c>
      <c r="B336" s="150" t="s">
        <v>461</v>
      </c>
      <c r="C336" s="150" t="s">
        <v>268</v>
      </c>
      <c r="D336" s="150" t="s">
        <v>300</v>
      </c>
      <c r="E336" s="150" t="s">
        <v>468</v>
      </c>
      <c r="F336" s="150" t="s">
        <v>468</v>
      </c>
      <c r="G336" s="151">
        <v>29808</v>
      </c>
      <c r="H336" s="151">
        <v>0</v>
      </c>
      <c r="I336" s="151">
        <v>410160</v>
      </c>
      <c r="J336" s="151">
        <v>0</v>
      </c>
      <c r="K336" s="151">
        <v>0</v>
      </c>
      <c r="L336" s="151">
        <v>0</v>
      </c>
      <c r="M336" s="151">
        <v>0</v>
      </c>
      <c r="N336" s="151">
        <v>0</v>
      </c>
      <c r="O336" s="152">
        <v>0</v>
      </c>
      <c r="P336" s="152">
        <v>0</v>
      </c>
      <c r="Q336" s="151">
        <v>410160</v>
      </c>
      <c r="R336" s="151">
        <v>0</v>
      </c>
      <c r="S336" s="153">
        <v>439968</v>
      </c>
      <c r="T336" s="154">
        <v>0</v>
      </c>
    </row>
    <row r="337" spans="1:20" ht="40.799999999999997" hidden="1" x14ac:dyDescent="0.25">
      <c r="A337" s="150" t="s">
        <v>1021</v>
      </c>
      <c r="B337" s="150" t="s">
        <v>469</v>
      </c>
      <c r="C337" s="150" t="s">
        <v>234</v>
      </c>
      <c r="D337" s="150" t="s">
        <v>281</v>
      </c>
      <c r="E337" s="150" t="s">
        <v>470</v>
      </c>
      <c r="F337" s="150" t="s">
        <v>470</v>
      </c>
      <c r="G337" s="151">
        <v>45034537.369999997</v>
      </c>
      <c r="H337" s="151">
        <v>107248</v>
      </c>
      <c r="I337" s="151">
        <v>38880838.560000002</v>
      </c>
      <c r="J337" s="151">
        <v>92273.54</v>
      </c>
      <c r="K337" s="151">
        <v>150572599.77000001</v>
      </c>
      <c r="L337" s="151">
        <v>395383.22</v>
      </c>
      <c r="M337" s="151">
        <v>3589567.25</v>
      </c>
      <c r="N337" s="151">
        <v>6261.77978515625</v>
      </c>
      <c r="O337" s="152">
        <v>0</v>
      </c>
      <c r="P337" s="152">
        <v>0</v>
      </c>
      <c r="Q337" s="151">
        <v>193043005.46000001</v>
      </c>
      <c r="R337" s="151">
        <v>493918.54</v>
      </c>
      <c r="S337" s="153">
        <v>238077542.83000001</v>
      </c>
      <c r="T337" s="154">
        <v>601166.81999999995</v>
      </c>
    </row>
    <row r="338" spans="1:20" ht="20.399999999999999" hidden="1" x14ac:dyDescent="0.25">
      <c r="A338" s="150" t="s">
        <v>1021</v>
      </c>
      <c r="B338" s="150" t="s">
        <v>469</v>
      </c>
      <c r="C338" s="150" t="s">
        <v>242</v>
      </c>
      <c r="D338" s="150" t="s">
        <v>242</v>
      </c>
      <c r="E338" s="150" t="s">
        <v>471</v>
      </c>
      <c r="F338" s="150" t="s">
        <v>471</v>
      </c>
      <c r="G338" s="151">
        <v>12396738.380000001</v>
      </c>
      <c r="H338" s="151">
        <v>0</v>
      </c>
      <c r="I338" s="151">
        <v>66778141.270000003</v>
      </c>
      <c r="J338" s="151">
        <v>0</v>
      </c>
      <c r="K338" s="151">
        <v>1883301.32</v>
      </c>
      <c r="L338" s="151">
        <v>0</v>
      </c>
      <c r="M338" s="151">
        <v>0</v>
      </c>
      <c r="N338" s="151">
        <v>0</v>
      </c>
      <c r="O338" s="152">
        <v>0</v>
      </c>
      <c r="P338" s="152">
        <v>0</v>
      </c>
      <c r="Q338" s="151">
        <v>68661442.590000004</v>
      </c>
      <c r="R338" s="151">
        <v>0</v>
      </c>
      <c r="S338" s="153">
        <v>81058180.969999999</v>
      </c>
      <c r="T338" s="154">
        <v>0</v>
      </c>
    </row>
    <row r="339" spans="1:20" ht="20.399999999999999" hidden="1" x14ac:dyDescent="0.25">
      <c r="A339" s="150" t="s">
        <v>1021</v>
      </c>
      <c r="B339" s="150" t="s">
        <v>469</v>
      </c>
      <c r="C339" s="150" t="s">
        <v>247</v>
      </c>
      <c r="D339" s="150" t="s">
        <v>293</v>
      </c>
      <c r="E339" s="150" t="s">
        <v>472</v>
      </c>
      <c r="F339" s="150" t="s">
        <v>472</v>
      </c>
      <c r="G339" s="151">
        <v>51810877.280000001</v>
      </c>
      <c r="H339" s="151">
        <v>94971</v>
      </c>
      <c r="I339" s="151">
        <v>0</v>
      </c>
      <c r="J339" s="151">
        <v>0</v>
      </c>
      <c r="K339" s="151">
        <v>97324634.769999996</v>
      </c>
      <c r="L339" s="151">
        <v>195104.21</v>
      </c>
      <c r="M339" s="151">
        <v>0</v>
      </c>
      <c r="N339" s="151">
        <v>0</v>
      </c>
      <c r="O339" s="152">
        <v>0</v>
      </c>
      <c r="P339" s="152">
        <v>0</v>
      </c>
      <c r="Q339" s="151">
        <v>97324634.769999996</v>
      </c>
      <c r="R339" s="151">
        <v>195104.21</v>
      </c>
      <c r="S339" s="153">
        <v>149135512.05000001</v>
      </c>
      <c r="T339" s="154">
        <v>290075.44</v>
      </c>
    </row>
    <row r="340" spans="1:20" ht="20.399999999999999" hidden="1" x14ac:dyDescent="0.25">
      <c r="A340" s="150" t="s">
        <v>1021</v>
      </c>
      <c r="B340" s="150" t="s">
        <v>469</v>
      </c>
      <c r="C340" s="150" t="s">
        <v>253</v>
      </c>
      <c r="D340" s="150" t="s">
        <v>253</v>
      </c>
      <c r="E340" s="150" t="s">
        <v>473</v>
      </c>
      <c r="F340" s="150" t="s">
        <v>473</v>
      </c>
      <c r="G340" s="151">
        <v>0</v>
      </c>
      <c r="H340" s="151">
        <v>0</v>
      </c>
      <c r="I340" s="151">
        <v>0</v>
      </c>
      <c r="J340" s="151">
        <v>0</v>
      </c>
      <c r="K340" s="151">
        <v>0</v>
      </c>
      <c r="L340" s="151">
        <v>0</v>
      </c>
      <c r="M340" s="151">
        <v>0</v>
      </c>
      <c r="N340" s="151">
        <v>0</v>
      </c>
      <c r="O340" s="152">
        <v>190731296</v>
      </c>
      <c r="P340" s="152">
        <v>408158.75</v>
      </c>
      <c r="Q340" s="151">
        <v>0</v>
      </c>
      <c r="R340" s="151">
        <v>0</v>
      </c>
      <c r="S340" s="153">
        <v>0</v>
      </c>
      <c r="T340" s="154">
        <v>0</v>
      </c>
    </row>
    <row r="341" spans="1:20" ht="20.399999999999999" hidden="1" x14ac:dyDescent="0.25">
      <c r="A341" s="150" t="s">
        <v>1021</v>
      </c>
      <c r="B341" s="150" t="s">
        <v>469</v>
      </c>
      <c r="C341" s="150" t="s">
        <v>255</v>
      </c>
      <c r="D341" s="150" t="s">
        <v>255</v>
      </c>
      <c r="E341" s="150" t="s">
        <v>474</v>
      </c>
      <c r="F341" s="150" t="s">
        <v>474</v>
      </c>
      <c r="G341" s="151">
        <v>2324799.7000000002</v>
      </c>
      <c r="H341" s="151">
        <v>0</v>
      </c>
      <c r="I341" s="151">
        <v>186030200.84999999</v>
      </c>
      <c r="J341" s="151">
        <v>0</v>
      </c>
      <c r="K341" s="151">
        <v>0</v>
      </c>
      <c r="L341" s="151">
        <v>0</v>
      </c>
      <c r="M341" s="151">
        <v>0</v>
      </c>
      <c r="N341" s="151">
        <v>0</v>
      </c>
      <c r="O341" s="152">
        <v>0</v>
      </c>
      <c r="P341" s="152">
        <v>0</v>
      </c>
      <c r="Q341" s="151">
        <v>186030200.84999999</v>
      </c>
      <c r="R341" s="151">
        <v>0</v>
      </c>
      <c r="S341" s="153">
        <v>188355000.55000001</v>
      </c>
      <c r="T341" s="154">
        <v>0</v>
      </c>
    </row>
    <row r="342" spans="1:20" ht="20.399999999999999" hidden="1" x14ac:dyDescent="0.25">
      <c r="A342" s="150" t="s">
        <v>1021</v>
      </c>
      <c r="B342" s="150" t="s">
        <v>469</v>
      </c>
      <c r="C342" s="150" t="s">
        <v>263</v>
      </c>
      <c r="D342" s="150" t="s">
        <v>278</v>
      </c>
      <c r="E342" s="150" t="s">
        <v>475</v>
      </c>
      <c r="F342" s="150" t="s">
        <v>475</v>
      </c>
      <c r="G342" s="151">
        <v>0</v>
      </c>
      <c r="H342" s="151">
        <v>0</v>
      </c>
      <c r="I342" s="151">
        <v>0</v>
      </c>
      <c r="J342" s="151">
        <v>0</v>
      </c>
      <c r="K342" s="151">
        <v>2049343.55</v>
      </c>
      <c r="L342" s="151">
        <v>5664</v>
      </c>
      <c r="M342" s="151">
        <v>0</v>
      </c>
      <c r="N342" s="151">
        <v>0</v>
      </c>
      <c r="O342" s="152">
        <v>0</v>
      </c>
      <c r="P342" s="152">
        <v>0</v>
      </c>
      <c r="Q342" s="151">
        <v>2049343.55</v>
      </c>
      <c r="R342" s="151">
        <v>5664</v>
      </c>
      <c r="S342" s="153">
        <v>2049343.55</v>
      </c>
      <c r="T342" s="154">
        <v>5664</v>
      </c>
    </row>
    <row r="343" spans="1:20" ht="30.6" hidden="1" x14ac:dyDescent="0.25">
      <c r="A343" s="150" t="s">
        <v>1021</v>
      </c>
      <c r="B343" s="150" t="s">
        <v>469</v>
      </c>
      <c r="C343" s="150" t="s">
        <v>268</v>
      </c>
      <c r="D343" s="150" t="s">
        <v>300</v>
      </c>
      <c r="E343" s="150" t="s">
        <v>476</v>
      </c>
      <c r="F343" s="150" t="s">
        <v>476</v>
      </c>
      <c r="G343" s="151">
        <v>15680.23</v>
      </c>
      <c r="H343" s="151">
        <v>0</v>
      </c>
      <c r="I343" s="151">
        <v>0</v>
      </c>
      <c r="J343" s="151">
        <v>0</v>
      </c>
      <c r="K343" s="151">
        <v>1203493.8500000001</v>
      </c>
      <c r="L343" s="151">
        <v>0</v>
      </c>
      <c r="M343" s="151">
        <v>0</v>
      </c>
      <c r="N343" s="151">
        <v>0</v>
      </c>
      <c r="O343" s="152">
        <v>0</v>
      </c>
      <c r="P343" s="152">
        <v>0</v>
      </c>
      <c r="Q343" s="151">
        <v>1203493.8500000001</v>
      </c>
      <c r="R343" s="151">
        <v>0</v>
      </c>
      <c r="S343" s="153">
        <v>1219174.08</v>
      </c>
      <c r="T343" s="154">
        <v>0</v>
      </c>
    </row>
    <row r="344" spans="1:20" ht="20.399999999999999" hidden="1" x14ac:dyDescent="0.25">
      <c r="A344" s="150" t="s">
        <v>1021</v>
      </c>
      <c r="B344" s="150" t="s">
        <v>477</v>
      </c>
      <c r="C344" s="150" t="s">
        <v>232</v>
      </c>
      <c r="D344" s="150" t="s">
        <v>303</v>
      </c>
      <c r="E344" s="150" t="s">
        <v>478</v>
      </c>
      <c r="F344" s="150" t="s">
        <v>478</v>
      </c>
      <c r="G344" s="151">
        <v>0</v>
      </c>
      <c r="H344" s="151">
        <v>0</v>
      </c>
      <c r="I344" s="151">
        <v>0</v>
      </c>
      <c r="J344" s="151">
        <v>0</v>
      </c>
      <c r="K344" s="151">
        <v>0</v>
      </c>
      <c r="L344" s="151">
        <v>0</v>
      </c>
      <c r="M344" s="151">
        <v>17710480</v>
      </c>
      <c r="N344" s="151">
        <v>40917.1015625</v>
      </c>
      <c r="O344" s="152">
        <v>0</v>
      </c>
      <c r="P344" s="152">
        <v>0</v>
      </c>
      <c r="Q344" s="151">
        <v>17710479.68</v>
      </c>
      <c r="R344" s="151">
        <v>40917.1</v>
      </c>
      <c r="S344" s="153">
        <v>17710479.68</v>
      </c>
      <c r="T344" s="154">
        <v>40917.1</v>
      </c>
    </row>
    <row r="345" spans="1:20" ht="40.799999999999997" hidden="1" x14ac:dyDescent="0.25">
      <c r="A345" s="150" t="s">
        <v>1021</v>
      </c>
      <c r="B345" s="150" t="s">
        <v>477</v>
      </c>
      <c r="C345" s="150" t="s">
        <v>234</v>
      </c>
      <c r="D345" s="150" t="s">
        <v>281</v>
      </c>
      <c r="E345" s="150" t="s">
        <v>479</v>
      </c>
      <c r="F345" s="150" t="s">
        <v>479</v>
      </c>
      <c r="G345" s="151">
        <v>130750133.59</v>
      </c>
      <c r="H345" s="151">
        <v>375741</v>
      </c>
      <c r="I345" s="151">
        <v>117592389.73999999</v>
      </c>
      <c r="J345" s="151">
        <v>0</v>
      </c>
      <c r="K345" s="151">
        <v>522645790.55000001</v>
      </c>
      <c r="L345" s="151">
        <v>1651626.55</v>
      </c>
      <c r="M345" s="151">
        <v>15567976</v>
      </c>
      <c r="N345" s="151">
        <v>46773.73828125</v>
      </c>
      <c r="O345" s="152">
        <v>0</v>
      </c>
      <c r="P345" s="152">
        <v>0</v>
      </c>
      <c r="Q345" s="151">
        <v>655806156.24000001</v>
      </c>
      <c r="R345" s="151">
        <v>1698400.29</v>
      </c>
      <c r="S345" s="153">
        <v>786556289.83000004</v>
      </c>
      <c r="T345" s="154">
        <v>2074142</v>
      </c>
    </row>
    <row r="346" spans="1:20" ht="20.399999999999999" hidden="1" x14ac:dyDescent="0.25">
      <c r="A346" s="150" t="s">
        <v>1021</v>
      </c>
      <c r="B346" s="150" t="s">
        <v>477</v>
      </c>
      <c r="C346" s="150" t="s">
        <v>242</v>
      </c>
      <c r="D346" s="150" t="s">
        <v>242</v>
      </c>
      <c r="E346" s="150" t="s">
        <v>480</v>
      </c>
      <c r="F346" s="150" t="s">
        <v>480</v>
      </c>
      <c r="G346" s="151">
        <v>31514094.449999999</v>
      </c>
      <c r="H346" s="151">
        <v>0</v>
      </c>
      <c r="I346" s="151">
        <v>189880233.91</v>
      </c>
      <c r="J346" s="151">
        <v>0</v>
      </c>
      <c r="K346" s="151">
        <v>0</v>
      </c>
      <c r="L346" s="151">
        <v>0</v>
      </c>
      <c r="M346" s="151">
        <v>0</v>
      </c>
      <c r="N346" s="151">
        <v>0</v>
      </c>
      <c r="O346" s="152">
        <v>0</v>
      </c>
      <c r="P346" s="152">
        <v>0</v>
      </c>
      <c r="Q346" s="151">
        <v>189880233.91</v>
      </c>
      <c r="R346" s="151">
        <v>0</v>
      </c>
      <c r="S346" s="153">
        <v>221394328.36000001</v>
      </c>
      <c r="T346" s="154">
        <v>0</v>
      </c>
    </row>
    <row r="347" spans="1:20" ht="20.399999999999999" hidden="1" x14ac:dyDescent="0.25">
      <c r="A347" s="150" t="s">
        <v>1021</v>
      </c>
      <c r="B347" s="150" t="s">
        <v>477</v>
      </c>
      <c r="C347" s="150" t="s">
        <v>247</v>
      </c>
      <c r="D347" s="150" t="s">
        <v>293</v>
      </c>
      <c r="E347" s="150" t="s">
        <v>481</v>
      </c>
      <c r="F347" s="150" t="s">
        <v>481</v>
      </c>
      <c r="G347" s="151">
        <v>0</v>
      </c>
      <c r="H347" s="151">
        <v>0</v>
      </c>
      <c r="I347" s="151">
        <v>0</v>
      </c>
      <c r="J347" s="151">
        <v>0</v>
      </c>
      <c r="K347" s="151">
        <v>28139705.760000002</v>
      </c>
      <c r="L347" s="151">
        <v>59162.7</v>
      </c>
      <c r="M347" s="151">
        <v>0</v>
      </c>
      <c r="N347" s="151">
        <v>0</v>
      </c>
      <c r="O347" s="152">
        <v>0</v>
      </c>
      <c r="P347" s="152">
        <v>0</v>
      </c>
      <c r="Q347" s="151">
        <v>28139705.760000002</v>
      </c>
      <c r="R347" s="151">
        <v>59162.7</v>
      </c>
      <c r="S347" s="153">
        <v>28139705.760000002</v>
      </c>
      <c r="T347" s="154">
        <v>59162.7</v>
      </c>
    </row>
    <row r="348" spans="1:20" ht="20.399999999999999" hidden="1" x14ac:dyDescent="0.25">
      <c r="A348" s="150" t="s">
        <v>1021</v>
      </c>
      <c r="B348" s="150" t="s">
        <v>477</v>
      </c>
      <c r="C348" s="150" t="s">
        <v>253</v>
      </c>
      <c r="D348" s="150" t="s">
        <v>253</v>
      </c>
      <c r="E348" s="150" t="s">
        <v>482</v>
      </c>
      <c r="F348" s="150" t="s">
        <v>482</v>
      </c>
      <c r="G348" s="151">
        <v>0</v>
      </c>
      <c r="H348" s="151">
        <v>0</v>
      </c>
      <c r="I348" s="151">
        <v>0</v>
      </c>
      <c r="J348" s="151">
        <v>0</v>
      </c>
      <c r="K348" s="151">
        <v>0</v>
      </c>
      <c r="L348" s="151">
        <v>0</v>
      </c>
      <c r="M348" s="151">
        <v>0</v>
      </c>
      <c r="N348" s="151">
        <v>0</v>
      </c>
      <c r="O348" s="152">
        <v>258991776</v>
      </c>
      <c r="P348" s="152">
        <v>623261.625</v>
      </c>
      <c r="Q348" s="151">
        <v>0</v>
      </c>
      <c r="R348" s="151">
        <v>0</v>
      </c>
      <c r="S348" s="153">
        <v>0</v>
      </c>
      <c r="T348" s="154">
        <v>0</v>
      </c>
    </row>
    <row r="349" spans="1:20" ht="20.399999999999999" hidden="1" x14ac:dyDescent="0.25">
      <c r="A349" s="150" t="s">
        <v>1021</v>
      </c>
      <c r="B349" s="150" t="s">
        <v>477</v>
      </c>
      <c r="C349" s="150" t="s">
        <v>255</v>
      </c>
      <c r="D349" s="150" t="s">
        <v>255</v>
      </c>
      <c r="E349" s="150" t="s">
        <v>483</v>
      </c>
      <c r="F349" s="150" t="s">
        <v>483</v>
      </c>
      <c r="G349" s="151">
        <v>9221816.1600000001</v>
      </c>
      <c r="H349" s="151">
        <v>0</v>
      </c>
      <c r="I349" s="151">
        <v>705542875.02999997</v>
      </c>
      <c r="J349" s="151">
        <v>0</v>
      </c>
      <c r="K349" s="151">
        <v>0</v>
      </c>
      <c r="L349" s="151">
        <v>0</v>
      </c>
      <c r="M349" s="151">
        <v>0</v>
      </c>
      <c r="N349" s="151">
        <v>0</v>
      </c>
      <c r="O349" s="152">
        <v>0</v>
      </c>
      <c r="P349" s="152">
        <v>0</v>
      </c>
      <c r="Q349" s="151">
        <v>705542875.02999997</v>
      </c>
      <c r="R349" s="151">
        <v>0</v>
      </c>
      <c r="S349" s="153">
        <v>714764691.19000006</v>
      </c>
      <c r="T349" s="154">
        <v>0</v>
      </c>
    </row>
    <row r="350" spans="1:20" ht="20.399999999999999" hidden="1" x14ac:dyDescent="0.25">
      <c r="A350" s="150" t="s">
        <v>1021</v>
      </c>
      <c r="B350" s="150" t="s">
        <v>477</v>
      </c>
      <c r="C350" s="150" t="s">
        <v>263</v>
      </c>
      <c r="D350" s="150" t="s">
        <v>278</v>
      </c>
      <c r="E350" s="150" t="s">
        <v>484</v>
      </c>
      <c r="F350" s="150" t="s">
        <v>484</v>
      </c>
      <c r="G350" s="151">
        <v>0</v>
      </c>
      <c r="H350" s="151">
        <v>0</v>
      </c>
      <c r="I350" s="151">
        <v>532333.06999999995</v>
      </c>
      <c r="J350" s="151">
        <v>0</v>
      </c>
      <c r="K350" s="151">
        <v>6684736.0599999996</v>
      </c>
      <c r="L350" s="151">
        <v>20067.8</v>
      </c>
      <c r="M350" s="151">
        <v>0</v>
      </c>
      <c r="N350" s="151">
        <v>0</v>
      </c>
      <c r="O350" s="152">
        <v>0</v>
      </c>
      <c r="P350" s="152">
        <v>0</v>
      </c>
      <c r="Q350" s="151">
        <v>7217069.1299999999</v>
      </c>
      <c r="R350" s="151">
        <v>20067.8</v>
      </c>
      <c r="S350" s="153">
        <v>7217069.1299999999</v>
      </c>
      <c r="T350" s="154">
        <v>20067.8</v>
      </c>
    </row>
    <row r="351" spans="1:20" ht="30.6" hidden="1" x14ac:dyDescent="0.25">
      <c r="A351" s="150" t="s">
        <v>1021</v>
      </c>
      <c r="B351" s="150" t="s">
        <v>477</v>
      </c>
      <c r="C351" s="150" t="s">
        <v>268</v>
      </c>
      <c r="D351" s="150" t="s">
        <v>300</v>
      </c>
      <c r="E351" s="150" t="s">
        <v>485</v>
      </c>
      <c r="F351" s="150" t="s">
        <v>485</v>
      </c>
      <c r="G351" s="151">
        <v>0</v>
      </c>
      <c r="H351" s="151">
        <v>0</v>
      </c>
      <c r="I351" s="151">
        <v>3978484</v>
      </c>
      <c r="J351" s="151">
        <v>0</v>
      </c>
      <c r="K351" s="151">
        <v>0</v>
      </c>
      <c r="L351" s="151">
        <v>0</v>
      </c>
      <c r="M351" s="151">
        <v>0</v>
      </c>
      <c r="N351" s="151">
        <v>0</v>
      </c>
      <c r="O351" s="152">
        <v>0</v>
      </c>
      <c r="P351" s="152">
        <v>0</v>
      </c>
      <c r="Q351" s="151">
        <v>3978484</v>
      </c>
      <c r="R351" s="151">
        <v>0</v>
      </c>
      <c r="S351" s="153">
        <v>3978484</v>
      </c>
      <c r="T351" s="154">
        <v>0</v>
      </c>
    </row>
    <row r="352" spans="1:20" ht="40.799999999999997" hidden="1" x14ac:dyDescent="0.25">
      <c r="A352" s="150" t="s">
        <v>1021</v>
      </c>
      <c r="B352" s="150" t="s">
        <v>486</v>
      </c>
      <c r="C352" s="150" t="s">
        <v>234</v>
      </c>
      <c r="D352" s="150" t="s">
        <v>329</v>
      </c>
      <c r="E352" s="150" t="s">
        <v>487</v>
      </c>
      <c r="F352" s="150" t="s">
        <v>487</v>
      </c>
      <c r="G352" s="151">
        <v>0</v>
      </c>
      <c r="H352" s="151">
        <v>0</v>
      </c>
      <c r="I352" s="151">
        <v>19370627.789999999</v>
      </c>
      <c r="J352" s="151">
        <v>42047.43</v>
      </c>
      <c r="K352" s="151">
        <v>0</v>
      </c>
      <c r="L352" s="151">
        <v>0</v>
      </c>
      <c r="M352" s="151">
        <v>0</v>
      </c>
      <c r="N352" s="151">
        <v>0</v>
      </c>
      <c r="O352" s="152">
        <v>0</v>
      </c>
      <c r="P352" s="152">
        <v>0</v>
      </c>
      <c r="Q352" s="151">
        <v>19370627.789999999</v>
      </c>
      <c r="R352" s="151">
        <v>42047.43</v>
      </c>
      <c r="S352" s="153">
        <v>19370627.789999999</v>
      </c>
      <c r="T352" s="154">
        <v>42047.43</v>
      </c>
    </row>
    <row r="353" spans="1:20" ht="40.799999999999997" hidden="1" x14ac:dyDescent="0.25">
      <c r="A353" s="150" t="s">
        <v>1021</v>
      </c>
      <c r="B353" s="150" t="s">
        <v>486</v>
      </c>
      <c r="C353" s="150" t="s">
        <v>234</v>
      </c>
      <c r="D353" s="150" t="s">
        <v>331</v>
      </c>
      <c r="E353" s="150" t="s">
        <v>488</v>
      </c>
      <c r="F353" s="150" t="s">
        <v>488</v>
      </c>
      <c r="G353" s="151">
        <v>43122584.810000002</v>
      </c>
      <c r="H353" s="151">
        <v>104495</v>
      </c>
      <c r="I353" s="151">
        <v>65861580.270000003</v>
      </c>
      <c r="J353" s="151">
        <v>181776.08</v>
      </c>
      <c r="K353" s="151">
        <v>0</v>
      </c>
      <c r="L353" s="151">
        <v>0</v>
      </c>
      <c r="M353" s="151">
        <v>0</v>
      </c>
      <c r="N353" s="151">
        <v>0</v>
      </c>
      <c r="O353" s="152">
        <v>0</v>
      </c>
      <c r="P353" s="152">
        <v>0</v>
      </c>
      <c r="Q353" s="151">
        <v>65861580.270000003</v>
      </c>
      <c r="R353" s="151">
        <v>181776.08</v>
      </c>
      <c r="S353" s="153">
        <v>108984165.08</v>
      </c>
      <c r="T353" s="154">
        <v>286271.81</v>
      </c>
    </row>
    <row r="354" spans="1:20" ht="20.399999999999999" hidden="1" x14ac:dyDescent="0.25">
      <c r="A354" s="150" t="s">
        <v>1021</v>
      </c>
      <c r="B354" s="150" t="s">
        <v>486</v>
      </c>
      <c r="C354" s="150" t="s">
        <v>242</v>
      </c>
      <c r="D354" s="150" t="s">
        <v>242</v>
      </c>
      <c r="E354" s="150" t="s">
        <v>489</v>
      </c>
      <c r="F354" s="150" t="s">
        <v>489</v>
      </c>
      <c r="G354" s="151">
        <v>4636994.55</v>
      </c>
      <c r="H354" s="151">
        <v>0</v>
      </c>
      <c r="I354" s="151">
        <v>26894086.77</v>
      </c>
      <c r="J354" s="151">
        <v>0</v>
      </c>
      <c r="K354" s="151">
        <v>0</v>
      </c>
      <c r="L354" s="151">
        <v>0</v>
      </c>
      <c r="M354" s="151">
        <v>0</v>
      </c>
      <c r="N354" s="151">
        <v>0</v>
      </c>
      <c r="O354" s="152">
        <v>0</v>
      </c>
      <c r="P354" s="152">
        <v>0</v>
      </c>
      <c r="Q354" s="151">
        <v>26894086.77</v>
      </c>
      <c r="R354" s="151">
        <v>0</v>
      </c>
      <c r="S354" s="153">
        <v>31531081.32</v>
      </c>
      <c r="T354" s="154">
        <v>0</v>
      </c>
    </row>
    <row r="355" spans="1:20" ht="20.399999999999999" hidden="1" x14ac:dyDescent="0.25">
      <c r="A355" s="150" t="s">
        <v>1021</v>
      </c>
      <c r="B355" s="150" t="s">
        <v>486</v>
      </c>
      <c r="C355" s="150" t="s">
        <v>253</v>
      </c>
      <c r="D355" s="150" t="s">
        <v>253</v>
      </c>
      <c r="E355" s="150" t="s">
        <v>490</v>
      </c>
      <c r="F355" s="150" t="s">
        <v>490</v>
      </c>
      <c r="G355" s="151">
        <v>0</v>
      </c>
      <c r="H355" s="151">
        <v>0</v>
      </c>
      <c r="I355" s="151">
        <v>0</v>
      </c>
      <c r="J355" s="151">
        <v>0</v>
      </c>
      <c r="K355" s="151">
        <v>0</v>
      </c>
      <c r="L355" s="151">
        <v>0</v>
      </c>
      <c r="M355" s="151">
        <v>0</v>
      </c>
      <c r="N355" s="151">
        <v>0</v>
      </c>
      <c r="O355" s="152">
        <v>64538996</v>
      </c>
      <c r="P355" s="152">
        <v>146455</v>
      </c>
      <c r="Q355" s="151">
        <v>0</v>
      </c>
      <c r="R355" s="151">
        <v>0</v>
      </c>
      <c r="S355" s="153">
        <v>0</v>
      </c>
      <c r="T355" s="154">
        <v>0</v>
      </c>
    </row>
    <row r="356" spans="1:20" ht="20.399999999999999" hidden="1" x14ac:dyDescent="0.25">
      <c r="A356" s="150" t="s">
        <v>1021</v>
      </c>
      <c r="B356" s="150" t="s">
        <v>486</v>
      </c>
      <c r="C356" s="150" t="s">
        <v>255</v>
      </c>
      <c r="D356" s="150" t="s">
        <v>255</v>
      </c>
      <c r="E356" s="150" t="s">
        <v>491</v>
      </c>
      <c r="F356" s="150" t="s">
        <v>491</v>
      </c>
      <c r="G356" s="151">
        <v>1888617.19</v>
      </c>
      <c r="H356" s="151">
        <v>0</v>
      </c>
      <c r="I356" s="151">
        <v>76664145.769999996</v>
      </c>
      <c r="J356" s="151">
        <v>0</v>
      </c>
      <c r="K356" s="151">
        <v>0</v>
      </c>
      <c r="L356" s="151">
        <v>0</v>
      </c>
      <c r="M356" s="151">
        <v>0</v>
      </c>
      <c r="N356" s="151">
        <v>0</v>
      </c>
      <c r="O356" s="152">
        <v>0</v>
      </c>
      <c r="P356" s="152">
        <v>0</v>
      </c>
      <c r="Q356" s="151">
        <v>76664145.769999996</v>
      </c>
      <c r="R356" s="151">
        <v>0</v>
      </c>
      <c r="S356" s="153">
        <v>78552762.959999993</v>
      </c>
      <c r="T356" s="154">
        <v>0</v>
      </c>
    </row>
    <row r="357" spans="1:20" ht="20.399999999999999" hidden="1" x14ac:dyDescent="0.25">
      <c r="A357" s="150" t="s">
        <v>1021</v>
      </c>
      <c r="B357" s="150" t="s">
        <v>486</v>
      </c>
      <c r="C357" s="150" t="s">
        <v>260</v>
      </c>
      <c r="D357" s="150" t="s">
        <v>297</v>
      </c>
      <c r="E357" s="150" t="s">
        <v>492</v>
      </c>
      <c r="F357" s="150" t="s">
        <v>492</v>
      </c>
      <c r="G357" s="151">
        <v>5781.78</v>
      </c>
      <c r="H357" s="151">
        <v>15</v>
      </c>
      <c r="I357" s="151">
        <v>38852.21</v>
      </c>
      <c r="J357" s="151">
        <v>107.44</v>
      </c>
      <c r="K357" s="151">
        <v>0</v>
      </c>
      <c r="L357" s="151">
        <v>0</v>
      </c>
      <c r="M357" s="151">
        <v>0</v>
      </c>
      <c r="N357" s="151">
        <v>0</v>
      </c>
      <c r="O357" s="152">
        <v>0</v>
      </c>
      <c r="P357" s="152">
        <v>0</v>
      </c>
      <c r="Q357" s="151">
        <v>38852.21</v>
      </c>
      <c r="R357" s="151">
        <v>107.44</v>
      </c>
      <c r="S357" s="153">
        <v>44633.99</v>
      </c>
      <c r="T357" s="154">
        <v>123.38</v>
      </c>
    </row>
    <row r="358" spans="1:20" ht="20.399999999999999" hidden="1" x14ac:dyDescent="0.25">
      <c r="A358" s="150" t="s">
        <v>1021</v>
      </c>
      <c r="B358" s="150" t="s">
        <v>486</v>
      </c>
      <c r="C358" s="150" t="s">
        <v>263</v>
      </c>
      <c r="D358" s="150" t="s">
        <v>278</v>
      </c>
      <c r="E358" s="150" t="s">
        <v>493</v>
      </c>
      <c r="F358" s="150" t="s">
        <v>493</v>
      </c>
      <c r="G358" s="151">
        <v>116376.7</v>
      </c>
      <c r="H358" s="151">
        <v>314</v>
      </c>
      <c r="I358" s="151">
        <v>964236.58</v>
      </c>
      <c r="J358" s="151">
        <v>2607.96</v>
      </c>
      <c r="K358" s="151">
        <v>0</v>
      </c>
      <c r="L358" s="151">
        <v>0</v>
      </c>
      <c r="M358" s="151">
        <v>0</v>
      </c>
      <c r="N358" s="151">
        <v>0</v>
      </c>
      <c r="O358" s="152">
        <v>0</v>
      </c>
      <c r="P358" s="152">
        <v>0</v>
      </c>
      <c r="Q358" s="151">
        <v>964236.58</v>
      </c>
      <c r="R358" s="151">
        <v>2607.96</v>
      </c>
      <c r="S358" s="153">
        <v>1080613.28</v>
      </c>
      <c r="T358" s="154">
        <v>2922.72</v>
      </c>
    </row>
    <row r="359" spans="1:20" ht="30.6" hidden="1" x14ac:dyDescent="0.25">
      <c r="A359" s="150" t="s">
        <v>1021</v>
      </c>
      <c r="B359" s="150" t="s">
        <v>486</v>
      </c>
      <c r="C359" s="150" t="s">
        <v>268</v>
      </c>
      <c r="D359" s="150" t="s">
        <v>300</v>
      </c>
      <c r="E359" s="150" t="s">
        <v>494</v>
      </c>
      <c r="F359" s="150" t="s">
        <v>494</v>
      </c>
      <c r="G359" s="151">
        <v>38676</v>
      </c>
      <c r="H359" s="151">
        <v>0</v>
      </c>
      <c r="I359" s="151">
        <v>572178.97</v>
      </c>
      <c r="J359" s="151">
        <v>0</v>
      </c>
      <c r="K359" s="151">
        <v>0</v>
      </c>
      <c r="L359" s="151">
        <v>0</v>
      </c>
      <c r="M359" s="151">
        <v>0</v>
      </c>
      <c r="N359" s="151">
        <v>0</v>
      </c>
      <c r="O359" s="152">
        <v>0</v>
      </c>
      <c r="P359" s="152">
        <v>0</v>
      </c>
      <c r="Q359" s="151">
        <v>572178.97</v>
      </c>
      <c r="R359" s="151">
        <v>0</v>
      </c>
      <c r="S359" s="153">
        <v>610854.97</v>
      </c>
      <c r="T359" s="154">
        <v>0</v>
      </c>
    </row>
    <row r="360" spans="1:20" ht="40.799999999999997" hidden="1" x14ac:dyDescent="0.25">
      <c r="A360" s="150" t="s">
        <v>1021</v>
      </c>
      <c r="B360" s="150" t="s">
        <v>495</v>
      </c>
      <c r="C360" s="150" t="s">
        <v>234</v>
      </c>
      <c r="D360" s="150" t="s">
        <v>281</v>
      </c>
      <c r="E360" s="150" t="s">
        <v>909</v>
      </c>
      <c r="F360" s="150" t="s">
        <v>909</v>
      </c>
      <c r="G360" s="151">
        <v>10024849.800000001</v>
      </c>
      <c r="H360" s="151">
        <v>26735</v>
      </c>
      <c r="I360" s="151">
        <v>1661182.23</v>
      </c>
      <c r="J360" s="151">
        <v>4358.58</v>
      </c>
      <c r="K360" s="151">
        <v>79001090.310000002</v>
      </c>
      <c r="L360" s="151">
        <v>191408.29</v>
      </c>
      <c r="M360" s="151">
        <v>0</v>
      </c>
      <c r="N360" s="151">
        <v>0</v>
      </c>
      <c r="O360" s="152">
        <v>0</v>
      </c>
      <c r="P360" s="152">
        <v>0</v>
      </c>
      <c r="Q360" s="151">
        <v>80662272.540000007</v>
      </c>
      <c r="R360" s="151">
        <v>195766.87</v>
      </c>
      <c r="S360" s="153">
        <v>90687122.340000004</v>
      </c>
      <c r="T360" s="154">
        <v>222501.9</v>
      </c>
    </row>
    <row r="361" spans="1:20" ht="40.799999999999997" hidden="1" x14ac:dyDescent="0.25">
      <c r="A361" s="150" t="s">
        <v>1021</v>
      </c>
      <c r="B361" s="150" t="s">
        <v>495</v>
      </c>
      <c r="C361" s="150" t="s">
        <v>234</v>
      </c>
      <c r="D361" s="150" t="s">
        <v>496</v>
      </c>
      <c r="E361" s="150" t="s">
        <v>1236</v>
      </c>
      <c r="F361" s="150" t="s">
        <v>1236</v>
      </c>
      <c r="G361" s="151">
        <v>8782818.1099999994</v>
      </c>
      <c r="H361" s="151">
        <v>18342</v>
      </c>
      <c r="I361" s="151">
        <v>4343763.7</v>
      </c>
      <c r="J361" s="151">
        <v>11286.9</v>
      </c>
      <c r="K361" s="151">
        <v>14043210.619999999</v>
      </c>
      <c r="L361" s="151">
        <v>38631.300000000003</v>
      </c>
      <c r="M361" s="151">
        <v>0</v>
      </c>
      <c r="N361" s="151">
        <v>0</v>
      </c>
      <c r="O361" s="152">
        <v>0</v>
      </c>
      <c r="P361" s="152">
        <v>0</v>
      </c>
      <c r="Q361" s="151">
        <v>18386974.32</v>
      </c>
      <c r="R361" s="151">
        <v>49918.2</v>
      </c>
      <c r="S361" s="153">
        <v>27169792.43</v>
      </c>
      <c r="T361" s="154">
        <v>68260.78</v>
      </c>
    </row>
    <row r="362" spans="1:20" ht="20.399999999999999" hidden="1" x14ac:dyDescent="0.25">
      <c r="A362" s="150" t="s">
        <v>1021</v>
      </c>
      <c r="B362" s="150" t="s">
        <v>495</v>
      </c>
      <c r="C362" s="150" t="s">
        <v>242</v>
      </c>
      <c r="D362" s="150" t="s">
        <v>242</v>
      </c>
      <c r="E362" s="150" t="s">
        <v>910</v>
      </c>
      <c r="F362" s="150" t="s">
        <v>910</v>
      </c>
      <c r="G362" s="151">
        <v>7139279.9100000001</v>
      </c>
      <c r="H362" s="151">
        <v>0</v>
      </c>
      <c r="I362" s="151">
        <v>31048903.609999999</v>
      </c>
      <c r="J362" s="151">
        <v>0</v>
      </c>
      <c r="K362" s="151">
        <v>0</v>
      </c>
      <c r="L362" s="151">
        <v>0</v>
      </c>
      <c r="M362" s="151">
        <v>0</v>
      </c>
      <c r="N362" s="151">
        <v>0</v>
      </c>
      <c r="O362" s="152">
        <v>0</v>
      </c>
      <c r="P362" s="152">
        <v>0</v>
      </c>
      <c r="Q362" s="151">
        <v>31048903.609999999</v>
      </c>
      <c r="R362" s="151">
        <v>0</v>
      </c>
      <c r="S362" s="153">
        <v>38188183.520000003</v>
      </c>
      <c r="T362" s="154">
        <v>0</v>
      </c>
    </row>
    <row r="363" spans="1:20" ht="30.6" hidden="1" x14ac:dyDescent="0.25">
      <c r="A363" s="150" t="s">
        <v>1021</v>
      </c>
      <c r="B363" s="150" t="s">
        <v>495</v>
      </c>
      <c r="C363" s="150" t="s">
        <v>242</v>
      </c>
      <c r="D363" s="150" t="s">
        <v>497</v>
      </c>
      <c r="E363" s="150" t="s">
        <v>1237</v>
      </c>
      <c r="F363" s="150" t="s">
        <v>1237</v>
      </c>
      <c r="G363" s="151">
        <v>2465397.94</v>
      </c>
      <c r="H363" s="151">
        <v>0</v>
      </c>
      <c r="I363" s="151">
        <v>13903766.119999999</v>
      </c>
      <c r="J363" s="151">
        <v>0</v>
      </c>
      <c r="K363" s="151">
        <v>0</v>
      </c>
      <c r="L363" s="151">
        <v>0</v>
      </c>
      <c r="M363" s="151">
        <v>0</v>
      </c>
      <c r="N363" s="151">
        <v>0</v>
      </c>
      <c r="O363" s="152">
        <v>0</v>
      </c>
      <c r="P363" s="152">
        <v>0</v>
      </c>
      <c r="Q363" s="151">
        <v>13903766.119999999</v>
      </c>
      <c r="R363" s="151">
        <v>0</v>
      </c>
      <c r="S363" s="153">
        <v>16369164.060000001</v>
      </c>
      <c r="T363" s="154">
        <v>0</v>
      </c>
    </row>
    <row r="364" spans="1:20" ht="20.399999999999999" hidden="1" x14ac:dyDescent="0.25">
      <c r="A364" s="150" t="s">
        <v>1021</v>
      </c>
      <c r="B364" s="150" t="s">
        <v>495</v>
      </c>
      <c r="C364" s="150" t="s">
        <v>253</v>
      </c>
      <c r="D364" s="150" t="s">
        <v>253</v>
      </c>
      <c r="E364" s="150" t="s">
        <v>498</v>
      </c>
      <c r="F364" s="150" t="s">
        <v>498</v>
      </c>
      <c r="G364" s="151">
        <v>0</v>
      </c>
      <c r="H364" s="151">
        <v>0</v>
      </c>
      <c r="I364" s="151">
        <v>0</v>
      </c>
      <c r="J364" s="151">
        <v>0</v>
      </c>
      <c r="K364" s="151">
        <v>0</v>
      </c>
      <c r="L364" s="151">
        <v>0</v>
      </c>
      <c r="M364" s="151">
        <v>0</v>
      </c>
      <c r="N364" s="151">
        <v>0</v>
      </c>
      <c r="O364" s="152">
        <v>47392496</v>
      </c>
      <c r="P364" s="152">
        <v>101885</v>
      </c>
      <c r="Q364" s="151">
        <v>0</v>
      </c>
      <c r="R364" s="151">
        <v>0</v>
      </c>
      <c r="S364" s="153">
        <v>0</v>
      </c>
      <c r="T364" s="154">
        <v>0</v>
      </c>
    </row>
    <row r="365" spans="1:20" ht="20.399999999999999" hidden="1" x14ac:dyDescent="0.25">
      <c r="A365" s="150" t="s">
        <v>1021</v>
      </c>
      <c r="B365" s="150" t="s">
        <v>495</v>
      </c>
      <c r="C365" s="150" t="s">
        <v>255</v>
      </c>
      <c r="D365" s="150" t="s">
        <v>499</v>
      </c>
      <c r="E365" s="150" t="s">
        <v>1238</v>
      </c>
      <c r="F365" s="150" t="s">
        <v>1238</v>
      </c>
      <c r="G365" s="151">
        <v>388022.8</v>
      </c>
      <c r="H365" s="151">
        <v>0</v>
      </c>
      <c r="I365" s="151">
        <v>29409737.309999999</v>
      </c>
      <c r="J365" s="151">
        <v>0</v>
      </c>
      <c r="K365" s="151">
        <v>0</v>
      </c>
      <c r="L365" s="151">
        <v>0</v>
      </c>
      <c r="M365" s="151">
        <v>0</v>
      </c>
      <c r="N365" s="151">
        <v>0</v>
      </c>
      <c r="O365" s="152">
        <v>0</v>
      </c>
      <c r="P365" s="152">
        <v>0</v>
      </c>
      <c r="Q365" s="151">
        <v>29409737.309999999</v>
      </c>
      <c r="R365" s="151">
        <v>0</v>
      </c>
      <c r="S365" s="153">
        <v>29797760.109999999</v>
      </c>
      <c r="T365" s="154">
        <v>0</v>
      </c>
    </row>
    <row r="366" spans="1:20" ht="20.399999999999999" hidden="1" x14ac:dyDescent="0.25">
      <c r="A366" s="150" t="s">
        <v>1021</v>
      </c>
      <c r="B366" s="150" t="s">
        <v>495</v>
      </c>
      <c r="C366" s="150" t="s">
        <v>255</v>
      </c>
      <c r="D366" s="150" t="s">
        <v>255</v>
      </c>
      <c r="E366" s="150" t="s">
        <v>911</v>
      </c>
      <c r="F366" s="150" t="s">
        <v>911</v>
      </c>
      <c r="G366" s="151">
        <v>1370991.88</v>
      </c>
      <c r="H366" s="151">
        <v>0</v>
      </c>
      <c r="I366" s="151">
        <v>81291297.930000007</v>
      </c>
      <c r="J366" s="151">
        <v>0</v>
      </c>
      <c r="K366" s="151">
        <v>0</v>
      </c>
      <c r="L366" s="151">
        <v>0</v>
      </c>
      <c r="M366" s="151">
        <v>0</v>
      </c>
      <c r="N366" s="151">
        <v>0</v>
      </c>
      <c r="O366" s="152">
        <v>0</v>
      </c>
      <c r="P366" s="152">
        <v>0</v>
      </c>
      <c r="Q366" s="151">
        <v>81291297.930000007</v>
      </c>
      <c r="R366" s="151">
        <v>0</v>
      </c>
      <c r="S366" s="153">
        <v>82662289.810000002</v>
      </c>
      <c r="T366" s="154">
        <v>0</v>
      </c>
    </row>
    <row r="367" spans="1:20" ht="20.399999999999999" hidden="1" x14ac:dyDescent="0.25">
      <c r="A367" s="150" t="s">
        <v>1021</v>
      </c>
      <c r="B367" s="150" t="s">
        <v>495</v>
      </c>
      <c r="C367" s="150" t="s">
        <v>260</v>
      </c>
      <c r="D367" s="150" t="s">
        <v>500</v>
      </c>
      <c r="E367" s="150" t="s">
        <v>1239</v>
      </c>
      <c r="F367" s="150" t="s">
        <v>1239</v>
      </c>
      <c r="G367" s="151">
        <v>0</v>
      </c>
      <c r="H367" s="151">
        <v>0</v>
      </c>
      <c r="I367" s="151">
        <v>4525.26</v>
      </c>
      <c r="J367" s="151">
        <v>12.57</v>
      </c>
      <c r="K367" s="151">
        <v>0</v>
      </c>
      <c r="L367" s="151">
        <v>0</v>
      </c>
      <c r="M367" s="151">
        <v>0</v>
      </c>
      <c r="N367" s="151">
        <v>0</v>
      </c>
      <c r="O367" s="152">
        <v>0</v>
      </c>
      <c r="P367" s="152">
        <v>0</v>
      </c>
      <c r="Q367" s="151">
        <v>4525.26</v>
      </c>
      <c r="R367" s="151">
        <v>12.57</v>
      </c>
      <c r="S367" s="153">
        <v>4525.26</v>
      </c>
      <c r="T367" s="154">
        <v>12.57</v>
      </c>
    </row>
    <row r="368" spans="1:20" ht="20.399999999999999" hidden="1" x14ac:dyDescent="0.25">
      <c r="A368" s="150" t="s">
        <v>1021</v>
      </c>
      <c r="B368" s="150" t="s">
        <v>495</v>
      </c>
      <c r="C368" s="150" t="s">
        <v>260</v>
      </c>
      <c r="D368" s="150" t="s">
        <v>297</v>
      </c>
      <c r="E368" s="150" t="s">
        <v>912</v>
      </c>
      <c r="F368" s="150" t="s">
        <v>912</v>
      </c>
      <c r="G368" s="151">
        <v>0</v>
      </c>
      <c r="H368" s="151">
        <v>0</v>
      </c>
      <c r="I368" s="151">
        <v>32766.51</v>
      </c>
      <c r="J368" s="151">
        <v>91.02</v>
      </c>
      <c r="K368" s="151">
        <v>0</v>
      </c>
      <c r="L368" s="151">
        <v>0</v>
      </c>
      <c r="M368" s="151">
        <v>0</v>
      </c>
      <c r="N368" s="151">
        <v>0</v>
      </c>
      <c r="O368" s="152">
        <v>0</v>
      </c>
      <c r="P368" s="152">
        <v>0</v>
      </c>
      <c r="Q368" s="151">
        <v>32766.51</v>
      </c>
      <c r="R368" s="151">
        <v>91.02</v>
      </c>
      <c r="S368" s="153">
        <v>32766.51</v>
      </c>
      <c r="T368" s="154">
        <v>91.02</v>
      </c>
    </row>
    <row r="369" spans="1:20" ht="20.399999999999999" hidden="1" x14ac:dyDescent="0.25">
      <c r="A369" s="150" t="s">
        <v>1021</v>
      </c>
      <c r="B369" s="150" t="s">
        <v>495</v>
      </c>
      <c r="C369" s="150" t="s">
        <v>263</v>
      </c>
      <c r="D369" s="150" t="s">
        <v>501</v>
      </c>
      <c r="E369" s="150" t="s">
        <v>1240</v>
      </c>
      <c r="F369" s="150" t="s">
        <v>1240</v>
      </c>
      <c r="G369" s="151">
        <v>0</v>
      </c>
      <c r="H369" s="151">
        <v>0</v>
      </c>
      <c r="I369" s="151">
        <v>0</v>
      </c>
      <c r="J369" s="151">
        <v>0</v>
      </c>
      <c r="K369" s="151">
        <v>319061.84000000003</v>
      </c>
      <c r="L369" s="151">
        <v>1002.51</v>
      </c>
      <c r="M369" s="151">
        <v>0</v>
      </c>
      <c r="N369" s="151">
        <v>0</v>
      </c>
      <c r="O369" s="152">
        <v>0</v>
      </c>
      <c r="P369" s="152">
        <v>0</v>
      </c>
      <c r="Q369" s="151">
        <v>319061.84000000003</v>
      </c>
      <c r="R369" s="151">
        <v>1002.51</v>
      </c>
      <c r="S369" s="153">
        <v>319061.84000000003</v>
      </c>
      <c r="T369" s="154">
        <v>1002.51</v>
      </c>
    </row>
    <row r="370" spans="1:20" ht="20.399999999999999" hidden="1" x14ac:dyDescent="0.25">
      <c r="A370" s="150" t="s">
        <v>1021</v>
      </c>
      <c r="B370" s="150" t="s">
        <v>495</v>
      </c>
      <c r="C370" s="150" t="s">
        <v>263</v>
      </c>
      <c r="D370" s="150" t="s">
        <v>278</v>
      </c>
      <c r="E370" s="150" t="s">
        <v>913</v>
      </c>
      <c r="F370" s="150" t="s">
        <v>913</v>
      </c>
      <c r="G370" s="151">
        <v>137967.66</v>
      </c>
      <c r="H370" s="151">
        <v>373</v>
      </c>
      <c r="I370" s="151">
        <v>630185.42000000004</v>
      </c>
      <c r="J370" s="151">
        <v>1704.71</v>
      </c>
      <c r="K370" s="151">
        <v>0</v>
      </c>
      <c r="L370" s="151">
        <v>0</v>
      </c>
      <c r="M370" s="151">
        <v>0</v>
      </c>
      <c r="N370" s="151">
        <v>0</v>
      </c>
      <c r="O370" s="152">
        <v>0</v>
      </c>
      <c r="P370" s="152">
        <v>0</v>
      </c>
      <c r="Q370" s="151">
        <v>630185.42000000004</v>
      </c>
      <c r="R370" s="151">
        <v>1704.71</v>
      </c>
      <c r="S370" s="153">
        <v>768153.08</v>
      </c>
      <c r="T370" s="154">
        <v>2077.91</v>
      </c>
    </row>
    <row r="371" spans="1:20" ht="30.6" hidden="1" x14ac:dyDescent="0.25">
      <c r="A371" s="150" t="s">
        <v>1021</v>
      </c>
      <c r="B371" s="150" t="s">
        <v>495</v>
      </c>
      <c r="C371" s="150" t="s">
        <v>268</v>
      </c>
      <c r="D371" s="150" t="s">
        <v>502</v>
      </c>
      <c r="E371" s="150" t="s">
        <v>1241</v>
      </c>
      <c r="F371" s="150" t="s">
        <v>1241</v>
      </c>
      <c r="G371" s="151">
        <v>0</v>
      </c>
      <c r="H371" s="151">
        <v>0</v>
      </c>
      <c r="I371" s="151">
        <v>56184</v>
      </c>
      <c r="J371" s="151">
        <v>0</v>
      </c>
      <c r="K371" s="151">
        <v>0</v>
      </c>
      <c r="L371" s="151">
        <v>0</v>
      </c>
      <c r="M371" s="151">
        <v>0</v>
      </c>
      <c r="N371" s="151">
        <v>0</v>
      </c>
      <c r="O371" s="152">
        <v>0</v>
      </c>
      <c r="P371" s="152">
        <v>0</v>
      </c>
      <c r="Q371" s="151">
        <v>56184</v>
      </c>
      <c r="R371" s="151">
        <v>0</v>
      </c>
      <c r="S371" s="153">
        <v>56184</v>
      </c>
      <c r="T371" s="154">
        <v>0</v>
      </c>
    </row>
    <row r="372" spans="1:20" ht="30.6" hidden="1" x14ac:dyDescent="0.25">
      <c r="A372" s="150" t="s">
        <v>1021</v>
      </c>
      <c r="B372" s="150" t="s">
        <v>495</v>
      </c>
      <c r="C372" s="150" t="s">
        <v>268</v>
      </c>
      <c r="D372" s="150" t="s">
        <v>300</v>
      </c>
      <c r="E372" s="150" t="s">
        <v>914</v>
      </c>
      <c r="F372" s="150" t="s">
        <v>914</v>
      </c>
      <c r="G372" s="151">
        <v>600.05999999999995</v>
      </c>
      <c r="H372" s="151">
        <v>0</v>
      </c>
      <c r="I372" s="151">
        <v>116783.77</v>
      </c>
      <c r="J372" s="151">
        <v>0</v>
      </c>
      <c r="K372" s="151">
        <v>0</v>
      </c>
      <c r="L372" s="151">
        <v>0</v>
      </c>
      <c r="M372" s="151">
        <v>0</v>
      </c>
      <c r="N372" s="151">
        <v>0</v>
      </c>
      <c r="O372" s="152">
        <v>0</v>
      </c>
      <c r="P372" s="152">
        <v>0</v>
      </c>
      <c r="Q372" s="151">
        <v>116783.77</v>
      </c>
      <c r="R372" s="151">
        <v>0</v>
      </c>
      <c r="S372" s="153">
        <v>117383.83</v>
      </c>
      <c r="T372" s="154">
        <v>0</v>
      </c>
    </row>
    <row r="373" spans="1:20" ht="40.799999999999997" hidden="1" x14ac:dyDescent="0.25">
      <c r="A373" s="150" t="s">
        <v>1021</v>
      </c>
      <c r="B373" s="150" t="s">
        <v>503</v>
      </c>
      <c r="C373" s="150" t="s">
        <v>234</v>
      </c>
      <c r="D373" s="150" t="s">
        <v>281</v>
      </c>
      <c r="E373" s="150" t="s">
        <v>504</v>
      </c>
      <c r="F373" s="150" t="s">
        <v>504</v>
      </c>
      <c r="G373" s="151">
        <v>175486225.66999999</v>
      </c>
      <c r="H373" s="151">
        <v>457645</v>
      </c>
      <c r="I373" s="151">
        <v>163413539.71000001</v>
      </c>
      <c r="J373" s="151">
        <v>424866.9</v>
      </c>
      <c r="K373" s="151">
        <v>1017830007.6</v>
      </c>
      <c r="L373" s="151">
        <v>2523525.4700000002</v>
      </c>
      <c r="M373" s="151">
        <v>15014914</v>
      </c>
      <c r="N373" s="151">
        <v>26918.609375</v>
      </c>
      <c r="O373" s="152">
        <v>0</v>
      </c>
      <c r="P373" s="152">
        <v>0</v>
      </c>
      <c r="Q373" s="151">
        <v>1196258461.1400001</v>
      </c>
      <c r="R373" s="151">
        <v>2975310.98</v>
      </c>
      <c r="S373" s="153">
        <v>1371744686.8099999</v>
      </c>
      <c r="T373" s="154">
        <v>3432956.5</v>
      </c>
    </row>
    <row r="374" spans="1:20" ht="40.799999999999997" hidden="1" x14ac:dyDescent="0.25">
      <c r="A374" s="150" t="s">
        <v>1021</v>
      </c>
      <c r="B374" s="150" t="s">
        <v>503</v>
      </c>
      <c r="C374" s="150" t="s">
        <v>234</v>
      </c>
      <c r="D374" s="150" t="s">
        <v>505</v>
      </c>
      <c r="E374" s="150" t="s">
        <v>506</v>
      </c>
      <c r="F374" s="150" t="s">
        <v>506</v>
      </c>
      <c r="G374" s="151">
        <v>0</v>
      </c>
      <c r="H374" s="151">
        <v>0</v>
      </c>
      <c r="I374" s="151">
        <v>0</v>
      </c>
      <c r="J374" s="151">
        <v>0</v>
      </c>
      <c r="K374" s="151">
        <v>36196176.609999999</v>
      </c>
      <c r="L374" s="151">
        <v>239951.38</v>
      </c>
      <c r="M374" s="151">
        <v>81614</v>
      </c>
      <c r="N374" s="151">
        <v>2105.93994140625</v>
      </c>
      <c r="O374" s="152">
        <v>0</v>
      </c>
      <c r="P374" s="152">
        <v>0</v>
      </c>
      <c r="Q374" s="151">
        <v>36277790.609999999</v>
      </c>
      <c r="R374" s="151">
        <v>242057.32</v>
      </c>
      <c r="S374" s="153">
        <v>36277790.609999999</v>
      </c>
      <c r="T374" s="154">
        <v>242057.32</v>
      </c>
    </row>
    <row r="375" spans="1:20" ht="20.399999999999999" hidden="1" x14ac:dyDescent="0.25">
      <c r="A375" s="150" t="s">
        <v>1021</v>
      </c>
      <c r="B375" s="150" t="s">
        <v>503</v>
      </c>
      <c r="C375" s="150" t="s">
        <v>242</v>
      </c>
      <c r="D375" s="150" t="s">
        <v>242</v>
      </c>
      <c r="E375" s="150" t="s">
        <v>507</v>
      </c>
      <c r="F375" s="150" t="s">
        <v>507</v>
      </c>
      <c r="G375" s="151">
        <v>52759617.75</v>
      </c>
      <c r="H375" s="151">
        <v>0</v>
      </c>
      <c r="I375" s="151">
        <v>316985906.38</v>
      </c>
      <c r="J375" s="151">
        <v>0</v>
      </c>
      <c r="K375" s="151">
        <v>4746500.16</v>
      </c>
      <c r="L375" s="151">
        <v>0</v>
      </c>
      <c r="M375" s="151">
        <v>0</v>
      </c>
      <c r="N375" s="151">
        <v>0</v>
      </c>
      <c r="O375" s="152">
        <v>0</v>
      </c>
      <c r="P375" s="152">
        <v>0</v>
      </c>
      <c r="Q375" s="151">
        <v>321732406.54000002</v>
      </c>
      <c r="R375" s="151">
        <v>0</v>
      </c>
      <c r="S375" s="153">
        <v>374492024.29000002</v>
      </c>
      <c r="T375" s="154">
        <v>0</v>
      </c>
    </row>
    <row r="376" spans="1:20" hidden="1" x14ac:dyDescent="0.25">
      <c r="A376" s="150" t="s">
        <v>1021</v>
      </c>
      <c r="B376" s="150" t="s">
        <v>503</v>
      </c>
      <c r="C376" s="150" t="s">
        <v>247</v>
      </c>
      <c r="D376" s="150" t="s">
        <v>293</v>
      </c>
      <c r="E376" s="150" t="s">
        <v>508</v>
      </c>
      <c r="F376" s="150" t="s">
        <v>508</v>
      </c>
      <c r="G376" s="151">
        <v>0</v>
      </c>
      <c r="H376" s="151">
        <v>0</v>
      </c>
      <c r="I376" s="151">
        <v>0</v>
      </c>
      <c r="J376" s="151">
        <v>0</v>
      </c>
      <c r="K376" s="151">
        <v>103009408.48</v>
      </c>
      <c r="L376" s="151">
        <v>189813.83</v>
      </c>
      <c r="M376" s="151">
        <v>0</v>
      </c>
      <c r="N376" s="151">
        <v>0</v>
      </c>
      <c r="O376" s="152">
        <v>0</v>
      </c>
      <c r="P376" s="152">
        <v>0</v>
      </c>
      <c r="Q376" s="151">
        <v>103009408.48</v>
      </c>
      <c r="R376" s="151">
        <v>189813.83</v>
      </c>
      <c r="S376" s="153">
        <v>103009408.48</v>
      </c>
      <c r="T376" s="154">
        <v>189813.83</v>
      </c>
    </row>
    <row r="377" spans="1:20" ht="20.399999999999999" hidden="1" x14ac:dyDescent="0.25">
      <c r="A377" s="150" t="s">
        <v>1021</v>
      </c>
      <c r="B377" s="150" t="s">
        <v>503</v>
      </c>
      <c r="C377" s="150" t="s">
        <v>253</v>
      </c>
      <c r="D377" s="150" t="s">
        <v>253</v>
      </c>
      <c r="E377" s="150" t="s">
        <v>509</v>
      </c>
      <c r="F377" s="150" t="s">
        <v>509</v>
      </c>
      <c r="G377" s="151">
        <v>0</v>
      </c>
      <c r="H377" s="151">
        <v>0</v>
      </c>
      <c r="I377" s="151">
        <v>0</v>
      </c>
      <c r="J377" s="151">
        <v>0</v>
      </c>
      <c r="K377" s="151">
        <v>0</v>
      </c>
      <c r="L377" s="151">
        <v>0</v>
      </c>
      <c r="M377" s="151">
        <v>0</v>
      </c>
      <c r="N377" s="151">
        <v>0</v>
      </c>
      <c r="O377" s="152">
        <v>507754496</v>
      </c>
      <c r="P377" s="152">
        <v>1193453.25</v>
      </c>
      <c r="Q377" s="151">
        <v>0</v>
      </c>
      <c r="R377" s="151">
        <v>0</v>
      </c>
      <c r="S377" s="153">
        <v>0</v>
      </c>
      <c r="T377" s="154">
        <v>0</v>
      </c>
    </row>
    <row r="378" spans="1:20" hidden="1" x14ac:dyDescent="0.25">
      <c r="A378" s="150" t="s">
        <v>1021</v>
      </c>
      <c r="B378" s="150" t="s">
        <v>503</v>
      </c>
      <c r="C378" s="150" t="s">
        <v>255</v>
      </c>
      <c r="D378" s="150" t="s">
        <v>255</v>
      </c>
      <c r="E378" s="150" t="s">
        <v>510</v>
      </c>
      <c r="F378" s="150" t="s">
        <v>510</v>
      </c>
      <c r="G378" s="151">
        <v>22822365.489999998</v>
      </c>
      <c r="H378" s="151">
        <v>0</v>
      </c>
      <c r="I378" s="151">
        <v>1151649755.05</v>
      </c>
      <c r="J378" s="151">
        <v>0</v>
      </c>
      <c r="K378" s="151">
        <v>98630.12</v>
      </c>
      <c r="L378" s="151">
        <v>0</v>
      </c>
      <c r="M378" s="151">
        <v>0</v>
      </c>
      <c r="N378" s="151">
        <v>0</v>
      </c>
      <c r="O378" s="152">
        <v>0</v>
      </c>
      <c r="P378" s="152">
        <v>0</v>
      </c>
      <c r="Q378" s="151">
        <v>1151748385.1700001</v>
      </c>
      <c r="R378" s="151">
        <v>0</v>
      </c>
      <c r="S378" s="153">
        <v>1174570750.6600001</v>
      </c>
      <c r="T378" s="154">
        <v>0</v>
      </c>
    </row>
    <row r="379" spans="1:20" ht="20.399999999999999" hidden="1" x14ac:dyDescent="0.25">
      <c r="A379" s="150" t="s">
        <v>1021</v>
      </c>
      <c r="B379" s="150" t="s">
        <v>503</v>
      </c>
      <c r="C379" s="150" t="s">
        <v>260</v>
      </c>
      <c r="D379" s="150" t="s">
        <v>297</v>
      </c>
      <c r="E379" s="150" t="s">
        <v>511</v>
      </c>
      <c r="F379" s="150" t="s">
        <v>511</v>
      </c>
      <c r="G379" s="151">
        <v>5610.88</v>
      </c>
      <c r="H379" s="151">
        <v>15</v>
      </c>
      <c r="I379" s="151">
        <v>528749.31000000006</v>
      </c>
      <c r="J379" s="151">
        <v>1436.11</v>
      </c>
      <c r="K379" s="151">
        <v>0</v>
      </c>
      <c r="L379" s="151">
        <v>0</v>
      </c>
      <c r="M379" s="151">
        <v>0</v>
      </c>
      <c r="N379" s="151">
        <v>0</v>
      </c>
      <c r="O379" s="152">
        <v>0</v>
      </c>
      <c r="P379" s="152">
        <v>0</v>
      </c>
      <c r="Q379" s="151">
        <v>528749.31000000006</v>
      </c>
      <c r="R379" s="151">
        <v>1436.11</v>
      </c>
      <c r="S379" s="153">
        <v>534360.18999999994</v>
      </c>
      <c r="T379" s="154">
        <v>1451.52</v>
      </c>
    </row>
    <row r="380" spans="1:20" ht="20.399999999999999" hidden="1" x14ac:dyDescent="0.25">
      <c r="A380" s="150" t="s">
        <v>1021</v>
      </c>
      <c r="B380" s="150" t="s">
        <v>503</v>
      </c>
      <c r="C380" s="150" t="s">
        <v>263</v>
      </c>
      <c r="D380" s="150" t="s">
        <v>278</v>
      </c>
      <c r="E380" s="150" t="s">
        <v>512</v>
      </c>
      <c r="F380" s="150" t="s">
        <v>512</v>
      </c>
      <c r="G380" s="151">
        <v>0</v>
      </c>
      <c r="H380" s="151">
        <v>0</v>
      </c>
      <c r="I380" s="151">
        <v>0</v>
      </c>
      <c r="J380" s="151">
        <v>0</v>
      </c>
      <c r="K380" s="151">
        <v>16908317.239999998</v>
      </c>
      <c r="L380" s="151">
        <v>47272.4</v>
      </c>
      <c r="M380" s="151">
        <v>0</v>
      </c>
      <c r="N380" s="151">
        <v>0</v>
      </c>
      <c r="O380" s="152">
        <v>0</v>
      </c>
      <c r="P380" s="152">
        <v>0</v>
      </c>
      <c r="Q380" s="151">
        <v>16908317.239999998</v>
      </c>
      <c r="R380" s="151">
        <v>47272.4</v>
      </c>
      <c r="S380" s="153">
        <v>16908317.239999998</v>
      </c>
      <c r="T380" s="154">
        <v>47272.4</v>
      </c>
    </row>
    <row r="381" spans="1:20" ht="30.6" hidden="1" x14ac:dyDescent="0.25">
      <c r="A381" s="150" t="s">
        <v>1021</v>
      </c>
      <c r="B381" s="150" t="s">
        <v>503</v>
      </c>
      <c r="C381" s="150" t="s">
        <v>268</v>
      </c>
      <c r="D381" s="150" t="s">
        <v>300</v>
      </c>
      <c r="E381" s="150" t="s">
        <v>513</v>
      </c>
      <c r="F381" s="150" t="s">
        <v>513</v>
      </c>
      <c r="G381" s="151">
        <v>0</v>
      </c>
      <c r="H381" s="151">
        <v>0</v>
      </c>
      <c r="I381" s="151">
        <v>5417919.1600000001</v>
      </c>
      <c r="J381" s="151">
        <v>0</v>
      </c>
      <c r="K381" s="151">
        <v>0</v>
      </c>
      <c r="L381" s="151">
        <v>0</v>
      </c>
      <c r="M381" s="151">
        <v>0</v>
      </c>
      <c r="N381" s="151">
        <v>0</v>
      </c>
      <c r="O381" s="152">
        <v>0</v>
      </c>
      <c r="P381" s="152">
        <v>0</v>
      </c>
      <c r="Q381" s="151">
        <v>5417919.1600000001</v>
      </c>
      <c r="R381" s="151">
        <v>0</v>
      </c>
      <c r="S381" s="153">
        <v>5417919.1600000001</v>
      </c>
      <c r="T381" s="154">
        <v>0</v>
      </c>
    </row>
    <row r="382" spans="1:20" ht="40.799999999999997" x14ac:dyDescent="0.25">
      <c r="A382" s="150" t="s">
        <v>1021</v>
      </c>
      <c r="B382" s="150" t="s">
        <v>514</v>
      </c>
      <c r="C382" s="150" t="s">
        <v>234</v>
      </c>
      <c r="D382" s="150" t="s">
        <v>288</v>
      </c>
      <c r="E382" s="150" t="s">
        <v>515</v>
      </c>
      <c r="F382" s="150" t="s">
        <v>515</v>
      </c>
      <c r="G382" s="151">
        <v>11955775</v>
      </c>
      <c r="H382" s="151">
        <v>24557</v>
      </c>
      <c r="I382" s="151">
        <v>0</v>
      </c>
      <c r="J382" s="151">
        <v>0</v>
      </c>
      <c r="K382" s="151">
        <v>116242184</v>
      </c>
      <c r="L382" s="151">
        <v>253847</v>
      </c>
      <c r="M382" s="151">
        <v>0</v>
      </c>
      <c r="N382" s="151">
        <v>0</v>
      </c>
      <c r="O382" s="152">
        <v>0</v>
      </c>
      <c r="P382" s="152">
        <v>0</v>
      </c>
      <c r="Q382" s="151">
        <v>116242184</v>
      </c>
      <c r="R382" s="151">
        <v>253847</v>
      </c>
      <c r="S382" s="153">
        <v>128197959</v>
      </c>
      <c r="T382" s="154">
        <v>278404</v>
      </c>
    </row>
    <row r="383" spans="1:20" ht="40.799999999999997" x14ac:dyDescent="0.25">
      <c r="A383" s="150" t="s">
        <v>1021</v>
      </c>
      <c r="B383" s="150" t="s">
        <v>514</v>
      </c>
      <c r="C383" s="150" t="s">
        <v>234</v>
      </c>
      <c r="D383" s="150" t="s">
        <v>290</v>
      </c>
      <c r="E383" s="150" t="s">
        <v>516</v>
      </c>
      <c r="F383" s="150" t="s">
        <v>516</v>
      </c>
      <c r="G383" s="151">
        <v>18138808</v>
      </c>
      <c r="H383" s="151">
        <v>56166</v>
      </c>
      <c r="I383" s="151">
        <v>26635154</v>
      </c>
      <c r="J383" s="151">
        <v>69504</v>
      </c>
      <c r="K383" s="151">
        <v>165225112</v>
      </c>
      <c r="L383" s="151">
        <v>433023</v>
      </c>
      <c r="M383" s="151">
        <v>4342865</v>
      </c>
      <c r="N383" s="151">
        <v>9041</v>
      </c>
      <c r="O383" s="152">
        <v>0</v>
      </c>
      <c r="P383" s="152">
        <v>0</v>
      </c>
      <c r="Q383" s="151">
        <v>196203131</v>
      </c>
      <c r="R383" s="151">
        <v>511568</v>
      </c>
      <c r="S383" s="153">
        <v>214341939</v>
      </c>
      <c r="T383" s="154">
        <v>567734</v>
      </c>
    </row>
    <row r="384" spans="1:20" ht="20.399999999999999" x14ac:dyDescent="0.25">
      <c r="A384" s="150" t="s">
        <v>1021</v>
      </c>
      <c r="B384" s="150" t="s">
        <v>514</v>
      </c>
      <c r="C384" s="150" t="s">
        <v>242</v>
      </c>
      <c r="D384" s="150" t="s">
        <v>242</v>
      </c>
      <c r="E384" s="150" t="s">
        <v>517</v>
      </c>
      <c r="F384" s="150" t="s">
        <v>517</v>
      </c>
      <c r="G384" s="151">
        <v>12366527</v>
      </c>
      <c r="H384" s="151">
        <v>0</v>
      </c>
      <c r="I384" s="151">
        <v>67198615</v>
      </c>
      <c r="J384" s="151">
        <v>0</v>
      </c>
      <c r="K384" s="151">
        <v>383158</v>
      </c>
      <c r="L384" s="151">
        <v>0</v>
      </c>
      <c r="M384" s="151">
        <v>0</v>
      </c>
      <c r="N384" s="151">
        <v>0</v>
      </c>
      <c r="O384" s="152">
        <v>0</v>
      </c>
      <c r="P384" s="152">
        <v>0</v>
      </c>
      <c r="Q384" s="151">
        <v>67581773</v>
      </c>
      <c r="R384" s="151">
        <v>0</v>
      </c>
      <c r="S384" s="153">
        <v>79948300</v>
      </c>
      <c r="T384" s="154">
        <v>0</v>
      </c>
    </row>
    <row r="385" spans="1:20" ht="20.399999999999999" x14ac:dyDescent="0.25">
      <c r="A385" s="150" t="s">
        <v>1021</v>
      </c>
      <c r="B385" s="150" t="s">
        <v>514</v>
      </c>
      <c r="C385" s="150" t="s">
        <v>247</v>
      </c>
      <c r="D385" s="150" t="s">
        <v>293</v>
      </c>
      <c r="E385" s="150" t="s">
        <v>518</v>
      </c>
      <c r="F385" s="150" t="s">
        <v>518</v>
      </c>
      <c r="G385" s="151">
        <v>0</v>
      </c>
      <c r="H385" s="151">
        <v>0</v>
      </c>
      <c r="I385" s="151">
        <v>0</v>
      </c>
      <c r="J385" s="151">
        <v>0</v>
      </c>
      <c r="K385" s="151">
        <v>129192650</v>
      </c>
      <c r="L385" s="151">
        <v>268251</v>
      </c>
      <c r="M385" s="151">
        <v>0</v>
      </c>
      <c r="N385" s="151">
        <v>0</v>
      </c>
      <c r="O385" s="152">
        <v>0</v>
      </c>
      <c r="P385" s="152">
        <v>0</v>
      </c>
      <c r="Q385" s="151">
        <v>129192650</v>
      </c>
      <c r="R385" s="151">
        <v>268251</v>
      </c>
      <c r="S385" s="153">
        <v>129192650</v>
      </c>
      <c r="T385" s="154">
        <v>268251</v>
      </c>
    </row>
    <row r="386" spans="1:20" ht="20.399999999999999" x14ac:dyDescent="0.25">
      <c r="A386" s="150" t="s">
        <v>1021</v>
      </c>
      <c r="B386" s="150" t="s">
        <v>514</v>
      </c>
      <c r="C386" s="150" t="s">
        <v>253</v>
      </c>
      <c r="D386" s="150" t="s">
        <v>253</v>
      </c>
      <c r="E386" s="150" t="s">
        <v>519</v>
      </c>
      <c r="F386" s="150" t="s">
        <v>519</v>
      </c>
      <c r="G386" s="151">
        <v>0</v>
      </c>
      <c r="H386" s="151">
        <v>0</v>
      </c>
      <c r="I386" s="151">
        <v>0</v>
      </c>
      <c r="J386" s="151">
        <v>0</v>
      </c>
      <c r="K386" s="151">
        <v>0</v>
      </c>
      <c r="L386" s="151">
        <v>0</v>
      </c>
      <c r="M386" s="151">
        <v>0</v>
      </c>
      <c r="N386" s="151">
        <v>0</v>
      </c>
      <c r="O386" s="152">
        <v>263205120</v>
      </c>
      <c r="P386" s="152">
        <v>517046</v>
      </c>
      <c r="Q386" s="151">
        <v>0</v>
      </c>
      <c r="R386" s="151">
        <v>0</v>
      </c>
      <c r="S386" s="153">
        <v>0</v>
      </c>
      <c r="T386" s="154">
        <v>0</v>
      </c>
    </row>
    <row r="387" spans="1:20" ht="20.399999999999999" x14ac:dyDescent="0.25">
      <c r="A387" s="150" t="s">
        <v>1021</v>
      </c>
      <c r="B387" s="150" t="s">
        <v>514</v>
      </c>
      <c r="C387" s="150" t="s">
        <v>255</v>
      </c>
      <c r="D387" s="150" t="s">
        <v>255</v>
      </c>
      <c r="E387" s="150" t="s">
        <v>520</v>
      </c>
      <c r="F387" s="150" t="s">
        <v>520</v>
      </c>
      <c r="G387" s="151">
        <v>5576430</v>
      </c>
      <c r="H387" s="151">
        <v>0</v>
      </c>
      <c r="I387" s="151">
        <v>349871119</v>
      </c>
      <c r="J387" s="151">
        <v>0</v>
      </c>
      <c r="K387" s="151">
        <v>18104</v>
      </c>
      <c r="L387" s="151">
        <v>0</v>
      </c>
      <c r="M387" s="151">
        <v>0</v>
      </c>
      <c r="N387" s="151">
        <v>0</v>
      </c>
      <c r="O387" s="152">
        <v>0</v>
      </c>
      <c r="P387" s="152">
        <v>0</v>
      </c>
      <c r="Q387" s="151">
        <v>349889223</v>
      </c>
      <c r="R387" s="151">
        <v>0</v>
      </c>
      <c r="S387" s="153">
        <v>355465653</v>
      </c>
      <c r="T387" s="154">
        <v>0</v>
      </c>
    </row>
    <row r="388" spans="1:20" ht="20.399999999999999" x14ac:dyDescent="0.25">
      <c r="A388" s="150" t="s">
        <v>1021</v>
      </c>
      <c r="B388" s="150" t="s">
        <v>514</v>
      </c>
      <c r="C388" s="150" t="s">
        <v>260</v>
      </c>
      <c r="D388" s="150" t="s">
        <v>297</v>
      </c>
      <c r="E388" s="150" t="s">
        <v>521</v>
      </c>
      <c r="F388" s="150" t="s">
        <v>521</v>
      </c>
      <c r="G388" s="151">
        <v>0</v>
      </c>
      <c r="H388" s="151">
        <v>0</v>
      </c>
      <c r="I388" s="151">
        <v>143264</v>
      </c>
      <c r="J388" s="151">
        <v>398</v>
      </c>
      <c r="K388" s="151">
        <v>0</v>
      </c>
      <c r="L388" s="151">
        <v>0</v>
      </c>
      <c r="M388" s="151">
        <v>0</v>
      </c>
      <c r="N388" s="151">
        <v>0</v>
      </c>
      <c r="O388" s="152">
        <v>0</v>
      </c>
      <c r="P388" s="152">
        <v>0</v>
      </c>
      <c r="Q388" s="151">
        <v>143264</v>
      </c>
      <c r="R388" s="151">
        <v>398</v>
      </c>
      <c r="S388" s="153">
        <v>143264</v>
      </c>
      <c r="T388" s="154">
        <v>398</v>
      </c>
    </row>
    <row r="389" spans="1:20" ht="20.399999999999999" x14ac:dyDescent="0.25">
      <c r="A389" s="150" t="s">
        <v>1021</v>
      </c>
      <c r="B389" s="150" t="s">
        <v>514</v>
      </c>
      <c r="C389" s="150" t="s">
        <v>263</v>
      </c>
      <c r="D389" s="150" t="s">
        <v>278</v>
      </c>
      <c r="E389" s="150" t="s">
        <v>522</v>
      </c>
      <c r="F389" s="150" t="s">
        <v>522</v>
      </c>
      <c r="G389" s="151">
        <v>0</v>
      </c>
      <c r="H389" s="151">
        <v>0</v>
      </c>
      <c r="I389" s="151">
        <v>0</v>
      </c>
      <c r="J389" s="151">
        <v>0</v>
      </c>
      <c r="K389" s="151">
        <v>5438441</v>
      </c>
      <c r="L389" s="151">
        <v>15143</v>
      </c>
      <c r="M389" s="151">
        <v>0</v>
      </c>
      <c r="N389" s="151">
        <v>0</v>
      </c>
      <c r="O389" s="152">
        <v>0</v>
      </c>
      <c r="P389" s="152">
        <v>0</v>
      </c>
      <c r="Q389" s="151">
        <v>5438441</v>
      </c>
      <c r="R389" s="151">
        <v>15143</v>
      </c>
      <c r="S389" s="153">
        <v>5438441</v>
      </c>
      <c r="T389" s="154">
        <v>15143</v>
      </c>
    </row>
    <row r="390" spans="1:20" ht="30.6" x14ac:dyDescent="0.25">
      <c r="A390" s="150" t="s">
        <v>1021</v>
      </c>
      <c r="B390" s="150" t="s">
        <v>514</v>
      </c>
      <c r="C390" s="150" t="s">
        <v>268</v>
      </c>
      <c r="D390" s="150" t="s">
        <v>300</v>
      </c>
      <c r="E390" s="150" t="s">
        <v>523</v>
      </c>
      <c r="F390" s="150" t="s">
        <v>523</v>
      </c>
      <c r="G390" s="151">
        <v>137247</v>
      </c>
      <c r="H390" s="151">
        <v>0</v>
      </c>
      <c r="I390" s="151">
        <v>930627</v>
      </c>
      <c r="J390" s="151">
        <v>0</v>
      </c>
      <c r="K390" s="151">
        <v>0</v>
      </c>
      <c r="L390" s="151">
        <v>0</v>
      </c>
      <c r="M390" s="151">
        <v>0</v>
      </c>
      <c r="N390" s="151">
        <v>0</v>
      </c>
      <c r="O390" s="152">
        <v>0</v>
      </c>
      <c r="P390" s="152">
        <v>0</v>
      </c>
      <c r="Q390" s="151">
        <v>930627</v>
      </c>
      <c r="R390" s="151">
        <v>0</v>
      </c>
      <c r="S390" s="153">
        <v>1067874</v>
      </c>
      <c r="T390" s="154">
        <v>0</v>
      </c>
    </row>
    <row r="391" spans="1:20" ht="40.799999999999997" hidden="1" x14ac:dyDescent="0.25">
      <c r="A391" s="150" t="s">
        <v>1021</v>
      </c>
      <c r="B391" s="150" t="s">
        <v>1242</v>
      </c>
      <c r="C391" s="150" t="s">
        <v>234</v>
      </c>
      <c r="D391" s="150" t="s">
        <v>915</v>
      </c>
      <c r="E391" s="150" t="s">
        <v>1243</v>
      </c>
      <c r="F391" s="150" t="s">
        <v>1243</v>
      </c>
      <c r="G391" s="151">
        <v>26757890.379999999</v>
      </c>
      <c r="H391" s="151">
        <v>62798</v>
      </c>
      <c r="I391" s="151">
        <v>3513062</v>
      </c>
      <c r="J391" s="151">
        <v>0</v>
      </c>
      <c r="K391" s="151">
        <v>127179692.5</v>
      </c>
      <c r="L391" s="151">
        <v>275399.24</v>
      </c>
      <c r="M391" s="151">
        <v>8886232</v>
      </c>
      <c r="N391" s="151">
        <v>48809</v>
      </c>
      <c r="O391" s="152">
        <v>0</v>
      </c>
      <c r="P391" s="152">
        <v>0</v>
      </c>
      <c r="Q391" s="151">
        <v>139578986.5</v>
      </c>
      <c r="R391" s="151">
        <v>324208.24</v>
      </c>
      <c r="S391" s="153">
        <v>166336876.88</v>
      </c>
      <c r="T391" s="154">
        <v>387007</v>
      </c>
    </row>
    <row r="392" spans="1:20" ht="40.799999999999997" hidden="1" x14ac:dyDescent="0.25">
      <c r="A392" s="150" t="s">
        <v>1021</v>
      </c>
      <c r="B392" s="150" t="s">
        <v>1242</v>
      </c>
      <c r="C392" s="150" t="s">
        <v>234</v>
      </c>
      <c r="D392" s="150" t="s">
        <v>916</v>
      </c>
      <c r="E392" s="150" t="s">
        <v>1244</v>
      </c>
      <c r="F392" s="150" t="s">
        <v>1244</v>
      </c>
      <c r="G392" s="151">
        <v>22416479.420000002</v>
      </c>
      <c r="H392" s="151">
        <v>61479</v>
      </c>
      <c r="I392" s="151">
        <v>9988673.1500000004</v>
      </c>
      <c r="J392" s="151">
        <v>0</v>
      </c>
      <c r="K392" s="151">
        <v>66104305.880000003</v>
      </c>
      <c r="L392" s="151">
        <v>191225.8</v>
      </c>
      <c r="M392" s="151">
        <v>3626286</v>
      </c>
      <c r="N392" s="151">
        <v>6808</v>
      </c>
      <c r="O392" s="152">
        <v>0</v>
      </c>
      <c r="P392" s="152">
        <v>0</v>
      </c>
      <c r="Q392" s="151">
        <v>79719265.030000001</v>
      </c>
      <c r="R392" s="151">
        <v>198033.8</v>
      </c>
      <c r="S392" s="153">
        <v>102135744.45</v>
      </c>
      <c r="T392" s="154">
        <v>259512.83</v>
      </c>
    </row>
    <row r="393" spans="1:20" ht="40.799999999999997" hidden="1" x14ac:dyDescent="0.25">
      <c r="A393" s="150" t="s">
        <v>1021</v>
      </c>
      <c r="B393" s="150" t="s">
        <v>1242</v>
      </c>
      <c r="C393" s="150" t="s">
        <v>234</v>
      </c>
      <c r="D393" s="150" t="s">
        <v>917</v>
      </c>
      <c r="E393" s="150" t="s">
        <v>1245</v>
      </c>
      <c r="F393" s="150" t="s">
        <v>1245</v>
      </c>
      <c r="G393" s="151">
        <v>16423289.449999999</v>
      </c>
      <c r="H393" s="151">
        <v>38544</v>
      </c>
      <c r="I393" s="151">
        <v>22548270</v>
      </c>
      <c r="J393" s="151">
        <v>55500.76</v>
      </c>
      <c r="K393" s="151">
        <v>59925287</v>
      </c>
      <c r="L393" s="151">
        <v>173464.38</v>
      </c>
      <c r="M393" s="151">
        <v>0</v>
      </c>
      <c r="N393" s="151">
        <v>0</v>
      </c>
      <c r="O393" s="152">
        <v>0</v>
      </c>
      <c r="P393" s="152">
        <v>0</v>
      </c>
      <c r="Q393" s="151">
        <v>82473557</v>
      </c>
      <c r="R393" s="151">
        <v>228965.14</v>
      </c>
      <c r="S393" s="153">
        <v>98896846.450000003</v>
      </c>
      <c r="T393" s="154">
        <v>267509.36</v>
      </c>
    </row>
    <row r="394" spans="1:20" ht="30.6" hidden="1" x14ac:dyDescent="0.25">
      <c r="A394" s="150" t="s">
        <v>1021</v>
      </c>
      <c r="B394" s="150" t="s">
        <v>1242</v>
      </c>
      <c r="C394" s="150" t="s">
        <v>242</v>
      </c>
      <c r="D394" s="150" t="s">
        <v>918</v>
      </c>
      <c r="E394" s="150" t="s">
        <v>1246</v>
      </c>
      <c r="F394" s="150" t="s">
        <v>1246</v>
      </c>
      <c r="G394" s="151">
        <v>4564659</v>
      </c>
      <c r="H394" s="151">
        <v>9640</v>
      </c>
      <c r="I394" s="151">
        <v>17172368</v>
      </c>
      <c r="J394" s="151">
        <v>0</v>
      </c>
      <c r="K394" s="151">
        <v>0</v>
      </c>
      <c r="L394" s="151">
        <v>45130.38</v>
      </c>
      <c r="M394" s="151">
        <v>0</v>
      </c>
      <c r="N394" s="151">
        <v>0</v>
      </c>
      <c r="O394" s="152">
        <v>0</v>
      </c>
      <c r="P394" s="152">
        <v>0</v>
      </c>
      <c r="Q394" s="151">
        <v>17172368</v>
      </c>
      <c r="R394" s="151">
        <v>45130.38</v>
      </c>
      <c r="S394" s="153">
        <v>21737027</v>
      </c>
      <c r="T394" s="154">
        <v>54771.33</v>
      </c>
    </row>
    <row r="395" spans="1:20" ht="30.6" hidden="1" x14ac:dyDescent="0.25">
      <c r="A395" s="150" t="s">
        <v>1021</v>
      </c>
      <c r="B395" s="150" t="s">
        <v>1242</v>
      </c>
      <c r="C395" s="150" t="s">
        <v>242</v>
      </c>
      <c r="D395" s="150" t="s">
        <v>919</v>
      </c>
      <c r="E395" s="150" t="s">
        <v>1247</v>
      </c>
      <c r="F395" s="150" t="s">
        <v>1247</v>
      </c>
      <c r="G395" s="151">
        <v>12696070</v>
      </c>
      <c r="H395" s="151">
        <v>0</v>
      </c>
      <c r="I395" s="151">
        <v>67952093</v>
      </c>
      <c r="J395" s="151">
        <v>0</v>
      </c>
      <c r="K395" s="151">
        <v>320765</v>
      </c>
      <c r="L395" s="151">
        <v>0</v>
      </c>
      <c r="M395" s="151">
        <v>0</v>
      </c>
      <c r="N395" s="151">
        <v>0</v>
      </c>
      <c r="O395" s="152">
        <v>0</v>
      </c>
      <c r="P395" s="152">
        <v>0</v>
      </c>
      <c r="Q395" s="151">
        <v>68272858</v>
      </c>
      <c r="R395" s="151">
        <v>0</v>
      </c>
      <c r="S395" s="153">
        <v>80968928</v>
      </c>
      <c r="T395" s="154">
        <v>0</v>
      </c>
    </row>
    <row r="396" spans="1:20" ht="20.399999999999999" hidden="1" x14ac:dyDescent="0.25">
      <c r="A396" s="150" t="s">
        <v>1021</v>
      </c>
      <c r="B396" s="150" t="s">
        <v>1242</v>
      </c>
      <c r="C396" s="150" t="s">
        <v>253</v>
      </c>
      <c r="D396" s="150" t="s">
        <v>253</v>
      </c>
      <c r="E396" s="150" t="s">
        <v>1248</v>
      </c>
      <c r="F396" s="150" t="s">
        <v>1248</v>
      </c>
      <c r="G396" s="151">
        <v>0</v>
      </c>
      <c r="H396" s="151">
        <v>0</v>
      </c>
      <c r="I396" s="151">
        <v>0</v>
      </c>
      <c r="J396" s="151">
        <v>0</v>
      </c>
      <c r="K396" s="151">
        <v>0</v>
      </c>
      <c r="L396" s="151">
        <v>0</v>
      </c>
      <c r="M396" s="151">
        <v>0</v>
      </c>
      <c r="N396" s="151">
        <v>0</v>
      </c>
      <c r="O396" s="152">
        <v>91273936</v>
      </c>
      <c r="P396" s="152">
        <v>255956.09375</v>
      </c>
      <c r="Q396" s="151">
        <v>0</v>
      </c>
      <c r="R396" s="151">
        <v>0</v>
      </c>
      <c r="S396" s="153">
        <v>0</v>
      </c>
      <c r="T396" s="154">
        <v>0</v>
      </c>
    </row>
    <row r="397" spans="1:20" ht="20.399999999999999" hidden="1" x14ac:dyDescent="0.25">
      <c r="A397" s="150" t="s">
        <v>1021</v>
      </c>
      <c r="B397" s="150" t="s">
        <v>1242</v>
      </c>
      <c r="C397" s="150" t="s">
        <v>255</v>
      </c>
      <c r="D397" s="150" t="s">
        <v>920</v>
      </c>
      <c r="E397" s="150" t="s">
        <v>1249</v>
      </c>
      <c r="F397" s="150" t="s">
        <v>1249</v>
      </c>
      <c r="G397" s="151">
        <v>1985218</v>
      </c>
      <c r="H397" s="151">
        <v>0</v>
      </c>
      <c r="I397" s="151">
        <v>50175945</v>
      </c>
      <c r="J397" s="151">
        <v>0</v>
      </c>
      <c r="K397" s="151">
        <v>0</v>
      </c>
      <c r="L397" s="151">
        <v>0</v>
      </c>
      <c r="M397" s="151">
        <v>0</v>
      </c>
      <c r="N397" s="151">
        <v>0</v>
      </c>
      <c r="O397" s="152">
        <v>0</v>
      </c>
      <c r="P397" s="152">
        <v>0</v>
      </c>
      <c r="Q397" s="151">
        <v>50175945</v>
      </c>
      <c r="R397" s="151">
        <v>0</v>
      </c>
      <c r="S397" s="153">
        <v>52161163</v>
      </c>
      <c r="T397" s="154">
        <v>0</v>
      </c>
    </row>
    <row r="398" spans="1:20" ht="20.399999999999999" hidden="1" x14ac:dyDescent="0.25">
      <c r="A398" s="150" t="s">
        <v>1021</v>
      </c>
      <c r="B398" s="150" t="s">
        <v>1242</v>
      </c>
      <c r="C398" s="150" t="s">
        <v>255</v>
      </c>
      <c r="D398" s="150" t="s">
        <v>921</v>
      </c>
      <c r="E398" s="150" t="s">
        <v>1250</v>
      </c>
      <c r="F398" s="150" t="s">
        <v>1250</v>
      </c>
      <c r="G398" s="151">
        <v>5453122</v>
      </c>
      <c r="H398" s="151">
        <v>0</v>
      </c>
      <c r="I398" s="151">
        <v>288679938</v>
      </c>
      <c r="J398" s="151">
        <v>0</v>
      </c>
      <c r="K398" s="151">
        <v>0</v>
      </c>
      <c r="L398" s="151">
        <v>0</v>
      </c>
      <c r="M398" s="151">
        <v>0</v>
      </c>
      <c r="N398" s="151">
        <v>0</v>
      </c>
      <c r="O398" s="152">
        <v>0</v>
      </c>
      <c r="P398" s="152">
        <v>0</v>
      </c>
      <c r="Q398" s="151">
        <v>288679938</v>
      </c>
      <c r="R398" s="151">
        <v>0</v>
      </c>
      <c r="S398" s="153">
        <v>294133060</v>
      </c>
      <c r="T398" s="154">
        <v>0</v>
      </c>
    </row>
    <row r="399" spans="1:20" ht="30.6" hidden="1" x14ac:dyDescent="0.25">
      <c r="A399" s="150" t="s">
        <v>1021</v>
      </c>
      <c r="B399" s="150" t="s">
        <v>1242</v>
      </c>
      <c r="C399" s="150" t="s">
        <v>260</v>
      </c>
      <c r="D399" s="150" t="s">
        <v>922</v>
      </c>
      <c r="E399" s="150" t="s">
        <v>1251</v>
      </c>
      <c r="F399" s="150" t="s">
        <v>1251</v>
      </c>
      <c r="G399" s="151">
        <v>0</v>
      </c>
      <c r="H399" s="151">
        <v>0</v>
      </c>
      <c r="I399" s="151">
        <v>65605.08</v>
      </c>
      <c r="J399" s="151">
        <v>182.24</v>
      </c>
      <c r="K399" s="151">
        <v>0</v>
      </c>
      <c r="L399" s="151">
        <v>0</v>
      </c>
      <c r="M399" s="151">
        <v>0</v>
      </c>
      <c r="N399" s="151">
        <v>0</v>
      </c>
      <c r="O399" s="152">
        <v>0</v>
      </c>
      <c r="P399" s="152">
        <v>0</v>
      </c>
      <c r="Q399" s="151">
        <v>65605.08</v>
      </c>
      <c r="R399" s="151">
        <v>182.24</v>
      </c>
      <c r="S399" s="153">
        <v>65605.08</v>
      </c>
      <c r="T399" s="154">
        <v>182.24</v>
      </c>
    </row>
    <row r="400" spans="1:20" ht="20.399999999999999" hidden="1" x14ac:dyDescent="0.25">
      <c r="A400" s="150" t="s">
        <v>1021</v>
      </c>
      <c r="B400" s="150" t="s">
        <v>1242</v>
      </c>
      <c r="C400" s="150" t="s">
        <v>263</v>
      </c>
      <c r="D400" s="150" t="s">
        <v>923</v>
      </c>
      <c r="E400" s="150" t="s">
        <v>1252</v>
      </c>
      <c r="F400" s="150" t="s">
        <v>1252</v>
      </c>
      <c r="G400" s="151">
        <v>489729.98</v>
      </c>
      <c r="H400" s="151">
        <v>1324</v>
      </c>
      <c r="I400" s="151">
        <v>0</v>
      </c>
      <c r="J400" s="151">
        <v>0</v>
      </c>
      <c r="K400" s="151">
        <v>34195.69</v>
      </c>
      <c r="L400" s="151">
        <v>93</v>
      </c>
      <c r="M400" s="151">
        <v>0</v>
      </c>
      <c r="N400" s="151">
        <v>0</v>
      </c>
      <c r="O400" s="152">
        <v>0</v>
      </c>
      <c r="P400" s="152">
        <v>0</v>
      </c>
      <c r="Q400" s="151">
        <v>34195.69</v>
      </c>
      <c r="R400" s="151">
        <v>93</v>
      </c>
      <c r="S400" s="153">
        <v>523925.67</v>
      </c>
      <c r="T400" s="154">
        <v>1417.56</v>
      </c>
    </row>
    <row r="401" spans="1:20" ht="30.6" hidden="1" x14ac:dyDescent="0.25">
      <c r="A401" s="150" t="s">
        <v>1021</v>
      </c>
      <c r="B401" s="150" t="s">
        <v>1242</v>
      </c>
      <c r="C401" s="150" t="s">
        <v>263</v>
      </c>
      <c r="D401" s="150" t="s">
        <v>924</v>
      </c>
      <c r="E401" s="150" t="s">
        <v>1253</v>
      </c>
      <c r="F401" s="150" t="s">
        <v>1253</v>
      </c>
      <c r="G401" s="151">
        <v>0</v>
      </c>
      <c r="H401" s="151">
        <v>0</v>
      </c>
      <c r="I401" s="151">
        <v>23984.65</v>
      </c>
      <c r="J401" s="151">
        <v>0</v>
      </c>
      <c r="K401" s="151">
        <v>2425844.0299999998</v>
      </c>
      <c r="L401" s="151">
        <v>0</v>
      </c>
      <c r="M401" s="151">
        <v>0</v>
      </c>
      <c r="N401" s="151">
        <v>0</v>
      </c>
      <c r="O401" s="152">
        <v>0</v>
      </c>
      <c r="P401" s="152">
        <v>0</v>
      </c>
      <c r="Q401" s="151">
        <v>2449828.6800000002</v>
      </c>
      <c r="R401" s="151">
        <v>0</v>
      </c>
      <c r="S401" s="153">
        <v>2449828.6800000002</v>
      </c>
      <c r="T401" s="154">
        <v>0</v>
      </c>
    </row>
    <row r="402" spans="1:20" ht="30.6" hidden="1" x14ac:dyDescent="0.25">
      <c r="A402" s="150" t="s">
        <v>1021</v>
      </c>
      <c r="B402" s="150" t="s">
        <v>1242</v>
      </c>
      <c r="C402" s="150" t="s">
        <v>268</v>
      </c>
      <c r="D402" s="150" t="s">
        <v>925</v>
      </c>
      <c r="E402" s="150" t="s">
        <v>1254</v>
      </c>
      <c r="F402" s="150" t="s">
        <v>1254</v>
      </c>
      <c r="G402" s="151">
        <v>0</v>
      </c>
      <c r="H402" s="151">
        <v>0</v>
      </c>
      <c r="I402" s="151">
        <v>552036.98</v>
      </c>
      <c r="J402" s="151">
        <v>0</v>
      </c>
      <c r="K402" s="151">
        <v>0</v>
      </c>
      <c r="L402" s="151">
        <v>0</v>
      </c>
      <c r="M402" s="151">
        <v>0</v>
      </c>
      <c r="N402" s="151">
        <v>0</v>
      </c>
      <c r="O402" s="152">
        <v>0</v>
      </c>
      <c r="P402" s="152">
        <v>0</v>
      </c>
      <c r="Q402" s="151">
        <v>552036.98</v>
      </c>
      <c r="R402" s="151">
        <v>0</v>
      </c>
      <c r="S402" s="153">
        <v>552036.98</v>
      </c>
      <c r="T402" s="154">
        <v>0</v>
      </c>
    </row>
    <row r="403" spans="1:20" ht="30.6" hidden="1" x14ac:dyDescent="0.25">
      <c r="A403" s="150" t="s">
        <v>1021</v>
      </c>
      <c r="B403" s="150" t="s">
        <v>1242</v>
      </c>
      <c r="C403" s="150" t="s">
        <v>268</v>
      </c>
      <c r="D403" s="150" t="s">
        <v>926</v>
      </c>
      <c r="E403" s="150" t="s">
        <v>1255</v>
      </c>
      <c r="F403" s="150" t="s">
        <v>1255</v>
      </c>
      <c r="G403" s="151">
        <v>94343.85</v>
      </c>
      <c r="H403" s="151">
        <v>0</v>
      </c>
      <c r="I403" s="151">
        <v>302652.93</v>
      </c>
      <c r="J403" s="151">
        <v>0</v>
      </c>
      <c r="K403" s="151">
        <v>0</v>
      </c>
      <c r="L403" s="151">
        <v>0</v>
      </c>
      <c r="M403" s="151">
        <v>0</v>
      </c>
      <c r="N403" s="151">
        <v>0</v>
      </c>
      <c r="O403" s="152">
        <v>0</v>
      </c>
      <c r="P403" s="152">
        <v>0</v>
      </c>
      <c r="Q403" s="151">
        <v>302652.93</v>
      </c>
      <c r="R403" s="151">
        <v>0</v>
      </c>
      <c r="S403" s="153">
        <v>396996.78</v>
      </c>
      <c r="T403" s="154">
        <v>0</v>
      </c>
    </row>
    <row r="404" spans="1:20" ht="40.799999999999997" hidden="1" x14ac:dyDescent="0.25">
      <c r="A404" s="150" t="s">
        <v>1021</v>
      </c>
      <c r="B404" s="150" t="s">
        <v>524</v>
      </c>
      <c r="C404" s="150" t="s">
        <v>234</v>
      </c>
      <c r="D404" s="150" t="s">
        <v>281</v>
      </c>
      <c r="E404" s="150" t="s">
        <v>525</v>
      </c>
      <c r="F404" s="150" t="s">
        <v>525</v>
      </c>
      <c r="G404" s="151">
        <v>51177541</v>
      </c>
      <c r="H404" s="151">
        <v>133698</v>
      </c>
      <c r="I404" s="151">
        <v>111500</v>
      </c>
      <c r="J404" s="151">
        <v>291</v>
      </c>
      <c r="K404" s="151">
        <v>500622817</v>
      </c>
      <c r="L404" s="151">
        <v>1306430</v>
      </c>
      <c r="M404" s="151">
        <v>2939507</v>
      </c>
      <c r="N404" s="151">
        <v>5663</v>
      </c>
      <c r="O404" s="152">
        <v>0</v>
      </c>
      <c r="P404" s="152">
        <v>0</v>
      </c>
      <c r="Q404" s="151">
        <v>503673824</v>
      </c>
      <c r="R404" s="151">
        <v>1312384</v>
      </c>
      <c r="S404" s="153">
        <v>554851365</v>
      </c>
      <c r="T404" s="154">
        <v>1446082</v>
      </c>
    </row>
    <row r="405" spans="1:20" ht="20.399999999999999" hidden="1" x14ac:dyDescent="0.25">
      <c r="A405" s="150" t="s">
        <v>1021</v>
      </c>
      <c r="B405" s="150" t="s">
        <v>524</v>
      </c>
      <c r="C405" s="150" t="s">
        <v>242</v>
      </c>
      <c r="D405" s="150" t="s">
        <v>242</v>
      </c>
      <c r="E405" s="150" t="s">
        <v>526</v>
      </c>
      <c r="F405" s="150" t="s">
        <v>526</v>
      </c>
      <c r="G405" s="151">
        <v>15703277</v>
      </c>
      <c r="H405" s="151">
        <v>0</v>
      </c>
      <c r="I405" s="151">
        <v>82379347</v>
      </c>
      <c r="J405" s="151">
        <v>0</v>
      </c>
      <c r="K405" s="151">
        <v>17304819</v>
      </c>
      <c r="L405" s="151">
        <v>0</v>
      </c>
      <c r="M405" s="151">
        <v>0</v>
      </c>
      <c r="N405" s="151">
        <v>0</v>
      </c>
      <c r="O405" s="152">
        <v>0</v>
      </c>
      <c r="P405" s="152">
        <v>0</v>
      </c>
      <c r="Q405" s="151">
        <v>99684166</v>
      </c>
      <c r="R405" s="151">
        <v>0</v>
      </c>
      <c r="S405" s="153">
        <v>115387443</v>
      </c>
      <c r="T405" s="154">
        <v>0</v>
      </c>
    </row>
    <row r="406" spans="1:20" ht="20.399999999999999" hidden="1" x14ac:dyDescent="0.25">
      <c r="A406" s="150" t="s">
        <v>1021</v>
      </c>
      <c r="B406" s="150" t="s">
        <v>524</v>
      </c>
      <c r="C406" s="150" t="s">
        <v>253</v>
      </c>
      <c r="D406" s="150" t="s">
        <v>253</v>
      </c>
      <c r="E406" s="150" t="s">
        <v>527</v>
      </c>
      <c r="F406" s="150" t="s">
        <v>527</v>
      </c>
      <c r="G406" s="151">
        <v>0</v>
      </c>
      <c r="H406" s="151">
        <v>0</v>
      </c>
      <c r="I406" s="151">
        <v>0</v>
      </c>
      <c r="J406" s="151">
        <v>0</v>
      </c>
      <c r="K406" s="151">
        <v>0</v>
      </c>
      <c r="L406" s="151">
        <v>0</v>
      </c>
      <c r="M406" s="151">
        <v>0</v>
      </c>
      <c r="N406" s="151">
        <v>0</v>
      </c>
      <c r="O406" s="152">
        <v>143401856</v>
      </c>
      <c r="P406" s="152">
        <v>343288</v>
      </c>
      <c r="Q406" s="151">
        <v>0</v>
      </c>
      <c r="R406" s="151">
        <v>0</v>
      </c>
      <c r="S406" s="153">
        <v>0</v>
      </c>
      <c r="T406" s="154">
        <v>0</v>
      </c>
    </row>
    <row r="407" spans="1:20" ht="20.399999999999999" hidden="1" x14ac:dyDescent="0.25">
      <c r="A407" s="150" t="s">
        <v>1021</v>
      </c>
      <c r="B407" s="150" t="s">
        <v>524</v>
      </c>
      <c r="C407" s="150" t="s">
        <v>255</v>
      </c>
      <c r="D407" s="150" t="s">
        <v>255</v>
      </c>
      <c r="E407" s="150" t="s">
        <v>528</v>
      </c>
      <c r="F407" s="150" t="s">
        <v>528</v>
      </c>
      <c r="G407" s="151">
        <v>11578033</v>
      </c>
      <c r="H407" s="151">
        <v>0</v>
      </c>
      <c r="I407" s="151">
        <v>460906989</v>
      </c>
      <c r="J407" s="151">
        <v>0</v>
      </c>
      <c r="K407" s="151">
        <v>0</v>
      </c>
      <c r="L407" s="151">
        <v>0</v>
      </c>
      <c r="M407" s="151">
        <v>0</v>
      </c>
      <c r="N407" s="151">
        <v>0</v>
      </c>
      <c r="O407" s="152">
        <v>0</v>
      </c>
      <c r="P407" s="152">
        <v>0</v>
      </c>
      <c r="Q407" s="151">
        <v>460906989</v>
      </c>
      <c r="R407" s="151">
        <v>0</v>
      </c>
      <c r="S407" s="153">
        <v>472485022</v>
      </c>
      <c r="T407" s="154">
        <v>0</v>
      </c>
    </row>
    <row r="408" spans="1:20" ht="20.399999999999999" hidden="1" x14ac:dyDescent="0.25">
      <c r="A408" s="150" t="s">
        <v>1021</v>
      </c>
      <c r="B408" s="150" t="s">
        <v>524</v>
      </c>
      <c r="C408" s="150" t="s">
        <v>260</v>
      </c>
      <c r="D408" s="150" t="s">
        <v>297</v>
      </c>
      <c r="E408" s="150" t="s">
        <v>529</v>
      </c>
      <c r="F408" s="150" t="s">
        <v>529</v>
      </c>
      <c r="G408" s="151">
        <v>0</v>
      </c>
      <c r="H408" s="151">
        <v>0</v>
      </c>
      <c r="I408" s="151">
        <v>216493</v>
      </c>
      <c r="J408" s="151">
        <v>620</v>
      </c>
      <c r="K408" s="151">
        <v>0</v>
      </c>
      <c r="L408" s="151">
        <v>0</v>
      </c>
      <c r="M408" s="151">
        <v>0</v>
      </c>
      <c r="N408" s="151">
        <v>0</v>
      </c>
      <c r="O408" s="152">
        <v>0</v>
      </c>
      <c r="P408" s="152">
        <v>0</v>
      </c>
      <c r="Q408" s="151">
        <v>216493</v>
      </c>
      <c r="R408" s="151">
        <v>620</v>
      </c>
      <c r="S408" s="153">
        <v>216493</v>
      </c>
      <c r="T408" s="154">
        <v>620</v>
      </c>
    </row>
    <row r="409" spans="1:20" ht="20.399999999999999" hidden="1" x14ac:dyDescent="0.25">
      <c r="A409" s="150" t="s">
        <v>1021</v>
      </c>
      <c r="B409" s="150" t="s">
        <v>524</v>
      </c>
      <c r="C409" s="150" t="s">
        <v>263</v>
      </c>
      <c r="D409" s="150" t="s">
        <v>278</v>
      </c>
      <c r="E409" s="150" t="s">
        <v>530</v>
      </c>
      <c r="F409" s="150" t="s">
        <v>530</v>
      </c>
      <c r="G409" s="151">
        <v>0</v>
      </c>
      <c r="H409" s="151">
        <v>0</v>
      </c>
      <c r="I409" s="151">
        <v>0</v>
      </c>
      <c r="J409" s="151">
        <v>0</v>
      </c>
      <c r="K409" s="151">
        <v>4511017</v>
      </c>
      <c r="L409" s="151">
        <v>12463</v>
      </c>
      <c r="M409" s="151">
        <v>0</v>
      </c>
      <c r="N409" s="151">
        <v>0</v>
      </c>
      <c r="O409" s="152">
        <v>0</v>
      </c>
      <c r="P409" s="152">
        <v>0</v>
      </c>
      <c r="Q409" s="151">
        <v>4511017</v>
      </c>
      <c r="R409" s="151">
        <v>12463</v>
      </c>
      <c r="S409" s="153">
        <v>4511017</v>
      </c>
      <c r="T409" s="154">
        <v>12463</v>
      </c>
    </row>
    <row r="410" spans="1:20" ht="30.6" hidden="1" x14ac:dyDescent="0.25">
      <c r="A410" s="150" t="s">
        <v>1021</v>
      </c>
      <c r="B410" s="150" t="s">
        <v>524</v>
      </c>
      <c r="C410" s="150" t="s">
        <v>268</v>
      </c>
      <c r="D410" s="150" t="s">
        <v>300</v>
      </c>
      <c r="E410" s="150" t="s">
        <v>531</v>
      </c>
      <c r="F410" s="150" t="s">
        <v>531</v>
      </c>
      <c r="G410" s="151">
        <v>0</v>
      </c>
      <c r="H410" s="151">
        <v>0</v>
      </c>
      <c r="I410" s="151">
        <v>1516177</v>
      </c>
      <c r="J410" s="151">
        <v>0</v>
      </c>
      <c r="K410" s="151">
        <v>0</v>
      </c>
      <c r="L410" s="151">
        <v>0</v>
      </c>
      <c r="M410" s="151">
        <v>0</v>
      </c>
      <c r="N410" s="151">
        <v>0</v>
      </c>
      <c r="O410" s="152">
        <v>0</v>
      </c>
      <c r="P410" s="152">
        <v>0</v>
      </c>
      <c r="Q410" s="151">
        <v>1516177</v>
      </c>
      <c r="R410" s="151">
        <v>0</v>
      </c>
      <c r="S410" s="153">
        <v>1516177</v>
      </c>
      <c r="T410" s="154">
        <v>0</v>
      </c>
    </row>
    <row r="411" spans="1:20" ht="40.799999999999997" hidden="1" x14ac:dyDescent="0.25">
      <c r="A411" s="150" t="s">
        <v>1021</v>
      </c>
      <c r="B411" s="150" t="s">
        <v>532</v>
      </c>
      <c r="C411" s="150" t="s">
        <v>234</v>
      </c>
      <c r="D411" s="150" t="s">
        <v>281</v>
      </c>
      <c r="E411" s="150" t="s">
        <v>533</v>
      </c>
      <c r="F411" s="150" t="s">
        <v>533</v>
      </c>
      <c r="G411" s="151">
        <v>12314464.48</v>
      </c>
      <c r="H411" s="151">
        <v>37027</v>
      </c>
      <c r="I411" s="151">
        <v>4310471.6100000003</v>
      </c>
      <c r="J411" s="151">
        <v>10556.04</v>
      </c>
      <c r="K411" s="151">
        <v>58865269.700000003</v>
      </c>
      <c r="L411" s="151">
        <v>145117.51</v>
      </c>
      <c r="M411" s="151">
        <v>0</v>
      </c>
      <c r="N411" s="151">
        <v>0</v>
      </c>
      <c r="O411" s="152">
        <v>0</v>
      </c>
      <c r="P411" s="152">
        <v>0</v>
      </c>
      <c r="Q411" s="151">
        <v>63175741.310000002</v>
      </c>
      <c r="R411" s="151">
        <v>155673.54999999999</v>
      </c>
      <c r="S411" s="153">
        <v>75490205.790000007</v>
      </c>
      <c r="T411" s="154">
        <v>192701</v>
      </c>
    </row>
    <row r="412" spans="1:20" ht="20.399999999999999" hidden="1" x14ac:dyDescent="0.25">
      <c r="A412" s="150" t="s">
        <v>1021</v>
      </c>
      <c r="B412" s="150" t="s">
        <v>532</v>
      </c>
      <c r="C412" s="150" t="s">
        <v>242</v>
      </c>
      <c r="D412" s="150" t="s">
        <v>242</v>
      </c>
      <c r="E412" s="150" t="s">
        <v>534</v>
      </c>
      <c r="F412" s="150" t="s">
        <v>534</v>
      </c>
      <c r="G412" s="151">
        <v>4529947.78</v>
      </c>
      <c r="H412" s="151">
        <v>0</v>
      </c>
      <c r="I412" s="151">
        <v>35419071.640000001</v>
      </c>
      <c r="J412" s="151">
        <v>0</v>
      </c>
      <c r="K412" s="151">
        <v>0</v>
      </c>
      <c r="L412" s="151">
        <v>0</v>
      </c>
      <c r="M412" s="151">
        <v>0</v>
      </c>
      <c r="N412" s="151">
        <v>0</v>
      </c>
      <c r="O412" s="152">
        <v>0</v>
      </c>
      <c r="P412" s="152">
        <v>0</v>
      </c>
      <c r="Q412" s="151">
        <v>35419071.640000001</v>
      </c>
      <c r="R412" s="151">
        <v>0</v>
      </c>
      <c r="S412" s="153">
        <v>39949019.420000002</v>
      </c>
      <c r="T412" s="154">
        <v>0</v>
      </c>
    </row>
    <row r="413" spans="1:20" ht="20.399999999999999" hidden="1" x14ac:dyDescent="0.25">
      <c r="A413" s="150" t="s">
        <v>1021</v>
      </c>
      <c r="B413" s="150" t="s">
        <v>532</v>
      </c>
      <c r="C413" s="150" t="s">
        <v>247</v>
      </c>
      <c r="D413" s="150" t="s">
        <v>293</v>
      </c>
      <c r="E413" s="150" t="s">
        <v>1256</v>
      </c>
      <c r="F413" s="150" t="s">
        <v>1256</v>
      </c>
      <c r="G413" s="151">
        <v>0</v>
      </c>
      <c r="H413" s="151">
        <v>0</v>
      </c>
      <c r="I413" s="151">
        <v>0</v>
      </c>
      <c r="J413" s="151">
        <v>0</v>
      </c>
      <c r="K413" s="151">
        <v>25776833.699999999</v>
      </c>
      <c r="L413" s="151">
        <v>87942.399999999994</v>
      </c>
      <c r="M413" s="151">
        <v>0</v>
      </c>
      <c r="N413" s="151">
        <v>0</v>
      </c>
      <c r="O413" s="152">
        <v>0</v>
      </c>
      <c r="P413" s="152">
        <v>0</v>
      </c>
      <c r="Q413" s="151">
        <v>25776833.699999999</v>
      </c>
      <c r="R413" s="151">
        <v>87942.399999999994</v>
      </c>
      <c r="S413" s="153">
        <v>25776833.699999999</v>
      </c>
      <c r="T413" s="154">
        <v>87942.399999999994</v>
      </c>
    </row>
    <row r="414" spans="1:20" ht="20.399999999999999" hidden="1" x14ac:dyDescent="0.25">
      <c r="A414" s="150" t="s">
        <v>1021</v>
      </c>
      <c r="B414" s="150" t="s">
        <v>532</v>
      </c>
      <c r="C414" s="150" t="s">
        <v>253</v>
      </c>
      <c r="D414" s="150" t="s">
        <v>253</v>
      </c>
      <c r="E414" s="150" t="s">
        <v>535</v>
      </c>
      <c r="F414" s="150" t="s">
        <v>535</v>
      </c>
      <c r="G414" s="151">
        <v>0</v>
      </c>
      <c r="H414" s="151">
        <v>0</v>
      </c>
      <c r="I414" s="151">
        <v>0</v>
      </c>
      <c r="J414" s="151">
        <v>0</v>
      </c>
      <c r="K414" s="151">
        <v>0</v>
      </c>
      <c r="L414" s="151">
        <v>0</v>
      </c>
      <c r="M414" s="151">
        <v>0</v>
      </c>
      <c r="N414" s="151">
        <v>0</v>
      </c>
      <c r="O414" s="152">
        <v>30407916</v>
      </c>
      <c r="P414" s="152">
        <v>97952.1015625</v>
      </c>
      <c r="Q414" s="151">
        <v>0</v>
      </c>
      <c r="R414" s="151">
        <v>0</v>
      </c>
      <c r="S414" s="153">
        <v>0</v>
      </c>
      <c r="T414" s="154">
        <v>0</v>
      </c>
    </row>
    <row r="415" spans="1:20" ht="20.399999999999999" hidden="1" x14ac:dyDescent="0.25">
      <c r="A415" s="150" t="s">
        <v>1021</v>
      </c>
      <c r="B415" s="150" t="s">
        <v>532</v>
      </c>
      <c r="C415" s="150" t="s">
        <v>255</v>
      </c>
      <c r="D415" s="150" t="s">
        <v>255</v>
      </c>
      <c r="E415" s="150" t="s">
        <v>536</v>
      </c>
      <c r="F415" s="150" t="s">
        <v>536</v>
      </c>
      <c r="G415" s="151">
        <v>1046102.93</v>
      </c>
      <c r="H415" s="151">
        <v>0</v>
      </c>
      <c r="I415" s="151">
        <v>78711704.030000001</v>
      </c>
      <c r="J415" s="151">
        <v>0</v>
      </c>
      <c r="K415" s="151">
        <v>0</v>
      </c>
      <c r="L415" s="151">
        <v>0</v>
      </c>
      <c r="M415" s="151">
        <v>0</v>
      </c>
      <c r="N415" s="151">
        <v>0</v>
      </c>
      <c r="O415" s="152">
        <v>0</v>
      </c>
      <c r="P415" s="152">
        <v>0</v>
      </c>
      <c r="Q415" s="151">
        <v>78711704.030000001</v>
      </c>
      <c r="R415" s="151">
        <v>0</v>
      </c>
      <c r="S415" s="153">
        <v>79757806.959999993</v>
      </c>
      <c r="T415" s="154">
        <v>0</v>
      </c>
    </row>
    <row r="416" spans="1:20" ht="20.399999999999999" hidden="1" x14ac:dyDescent="0.25">
      <c r="A416" s="150" t="s">
        <v>1021</v>
      </c>
      <c r="B416" s="150" t="s">
        <v>532</v>
      </c>
      <c r="C416" s="150" t="s">
        <v>263</v>
      </c>
      <c r="D416" s="150" t="s">
        <v>278</v>
      </c>
      <c r="E416" s="150" t="s">
        <v>537</v>
      </c>
      <c r="F416" s="150" t="s">
        <v>537</v>
      </c>
      <c r="G416" s="151">
        <v>0</v>
      </c>
      <c r="H416" s="151">
        <v>0</v>
      </c>
      <c r="I416" s="151">
        <v>71099.91</v>
      </c>
      <c r="J416" s="151">
        <v>198</v>
      </c>
      <c r="K416" s="151">
        <v>769074.95</v>
      </c>
      <c r="L416" s="151">
        <v>2140.8000000000002</v>
      </c>
      <c r="M416" s="151">
        <v>0</v>
      </c>
      <c r="N416" s="151">
        <v>0</v>
      </c>
      <c r="O416" s="152">
        <v>0</v>
      </c>
      <c r="P416" s="152">
        <v>0</v>
      </c>
      <c r="Q416" s="151">
        <v>840174.86</v>
      </c>
      <c r="R416" s="151">
        <v>2338.8000000000002</v>
      </c>
      <c r="S416" s="153">
        <v>840174.86</v>
      </c>
      <c r="T416" s="154">
        <v>2338.8000000000002</v>
      </c>
    </row>
    <row r="417" spans="1:20" ht="30.6" hidden="1" x14ac:dyDescent="0.25">
      <c r="A417" s="150" t="s">
        <v>1021</v>
      </c>
      <c r="B417" s="150" t="s">
        <v>532</v>
      </c>
      <c r="C417" s="150" t="s">
        <v>268</v>
      </c>
      <c r="D417" s="150" t="s">
        <v>300</v>
      </c>
      <c r="E417" s="150" t="s">
        <v>538</v>
      </c>
      <c r="F417" s="150" t="s">
        <v>538</v>
      </c>
      <c r="G417" s="151">
        <v>117792</v>
      </c>
      <c r="H417" s="151">
        <v>0</v>
      </c>
      <c r="I417" s="151">
        <v>129283.17</v>
      </c>
      <c r="J417" s="151">
        <v>0</v>
      </c>
      <c r="K417" s="151">
        <v>0</v>
      </c>
      <c r="L417" s="151">
        <v>0</v>
      </c>
      <c r="M417" s="151">
        <v>0</v>
      </c>
      <c r="N417" s="151">
        <v>0</v>
      </c>
      <c r="O417" s="152">
        <v>0</v>
      </c>
      <c r="P417" s="152">
        <v>0</v>
      </c>
      <c r="Q417" s="151">
        <v>129283.17</v>
      </c>
      <c r="R417" s="151">
        <v>0</v>
      </c>
      <c r="S417" s="153">
        <v>247075.17</v>
      </c>
      <c r="T417" s="154">
        <v>0</v>
      </c>
    </row>
    <row r="418" spans="1:20" ht="40.799999999999997" hidden="1" x14ac:dyDescent="0.25">
      <c r="A418" s="150" t="s">
        <v>1021</v>
      </c>
      <c r="B418" s="150" t="s">
        <v>539</v>
      </c>
      <c r="C418" s="150" t="s">
        <v>234</v>
      </c>
      <c r="D418" s="150" t="s">
        <v>329</v>
      </c>
      <c r="E418" s="150" t="s">
        <v>540</v>
      </c>
      <c r="F418" s="150" t="s">
        <v>540</v>
      </c>
      <c r="G418" s="151">
        <v>0</v>
      </c>
      <c r="H418" s="151">
        <v>0</v>
      </c>
      <c r="I418" s="151">
        <v>0</v>
      </c>
      <c r="J418" s="151">
        <v>0</v>
      </c>
      <c r="K418" s="151">
        <v>15304771.9</v>
      </c>
      <c r="L418" s="151">
        <v>28622.7</v>
      </c>
      <c r="M418" s="151">
        <v>0</v>
      </c>
      <c r="N418" s="151">
        <v>0</v>
      </c>
      <c r="O418" s="152">
        <v>0</v>
      </c>
      <c r="P418" s="152">
        <v>0</v>
      </c>
      <c r="Q418" s="151">
        <v>15304771.9</v>
      </c>
      <c r="R418" s="151">
        <v>28622.7</v>
      </c>
      <c r="S418" s="153">
        <v>15304771.9</v>
      </c>
      <c r="T418" s="154">
        <v>28622.7</v>
      </c>
    </row>
    <row r="419" spans="1:20" ht="40.799999999999997" hidden="1" x14ac:dyDescent="0.25">
      <c r="A419" s="150" t="s">
        <v>1021</v>
      </c>
      <c r="B419" s="150" t="s">
        <v>539</v>
      </c>
      <c r="C419" s="150" t="s">
        <v>234</v>
      </c>
      <c r="D419" s="150" t="s">
        <v>331</v>
      </c>
      <c r="E419" s="150" t="s">
        <v>541</v>
      </c>
      <c r="F419" s="150" t="s">
        <v>541</v>
      </c>
      <c r="G419" s="151">
        <v>28621294.879999999</v>
      </c>
      <c r="H419" s="151">
        <v>86413</v>
      </c>
      <c r="I419" s="151">
        <v>13707852.109999999</v>
      </c>
      <c r="J419" s="151">
        <v>47610.99</v>
      </c>
      <c r="K419" s="151">
        <v>141888704.97</v>
      </c>
      <c r="L419" s="151">
        <v>359211.46</v>
      </c>
      <c r="M419" s="151">
        <v>0</v>
      </c>
      <c r="N419" s="151">
        <v>0</v>
      </c>
      <c r="O419" s="152">
        <v>0</v>
      </c>
      <c r="P419" s="152">
        <v>0</v>
      </c>
      <c r="Q419" s="151">
        <v>155596557.08000001</v>
      </c>
      <c r="R419" s="151">
        <v>406822.45</v>
      </c>
      <c r="S419" s="153">
        <v>184217851.96000001</v>
      </c>
      <c r="T419" s="154">
        <v>493235.8</v>
      </c>
    </row>
    <row r="420" spans="1:20" ht="20.399999999999999" hidden="1" x14ac:dyDescent="0.25">
      <c r="A420" s="150" t="s">
        <v>1021</v>
      </c>
      <c r="B420" s="150" t="s">
        <v>539</v>
      </c>
      <c r="C420" s="150" t="s">
        <v>242</v>
      </c>
      <c r="D420" s="150" t="s">
        <v>242</v>
      </c>
      <c r="E420" s="150" t="s">
        <v>542</v>
      </c>
      <c r="F420" s="150" t="s">
        <v>542</v>
      </c>
      <c r="G420" s="151">
        <v>12589721.17</v>
      </c>
      <c r="H420" s="151">
        <v>0</v>
      </c>
      <c r="I420" s="151">
        <v>61781053.170000002</v>
      </c>
      <c r="J420" s="151">
        <v>0</v>
      </c>
      <c r="K420" s="151">
        <v>316521.74</v>
      </c>
      <c r="L420" s="151">
        <v>0</v>
      </c>
      <c r="M420" s="151">
        <v>0</v>
      </c>
      <c r="N420" s="151">
        <v>0</v>
      </c>
      <c r="O420" s="152">
        <v>0</v>
      </c>
      <c r="P420" s="152">
        <v>0</v>
      </c>
      <c r="Q420" s="151">
        <v>62097574.909999996</v>
      </c>
      <c r="R420" s="151">
        <v>0</v>
      </c>
      <c r="S420" s="153">
        <v>74687296.079999998</v>
      </c>
      <c r="T420" s="154">
        <v>0</v>
      </c>
    </row>
    <row r="421" spans="1:20" ht="20.399999999999999" hidden="1" x14ac:dyDescent="0.25">
      <c r="A421" s="150" t="s">
        <v>1021</v>
      </c>
      <c r="B421" s="150" t="s">
        <v>539</v>
      </c>
      <c r="C421" s="150" t="s">
        <v>253</v>
      </c>
      <c r="D421" s="150" t="s">
        <v>253</v>
      </c>
      <c r="E421" s="150" t="s">
        <v>543</v>
      </c>
      <c r="F421" s="150" t="s">
        <v>543</v>
      </c>
      <c r="G421" s="151">
        <v>0</v>
      </c>
      <c r="H421" s="151">
        <v>0</v>
      </c>
      <c r="I421" s="151">
        <v>0</v>
      </c>
      <c r="J421" s="151">
        <v>0</v>
      </c>
      <c r="K421" s="151">
        <v>0</v>
      </c>
      <c r="L421" s="151">
        <v>0</v>
      </c>
      <c r="M421" s="151">
        <v>0</v>
      </c>
      <c r="N421" s="151">
        <v>0</v>
      </c>
      <c r="O421" s="152">
        <v>40971372</v>
      </c>
      <c r="P421" s="152">
        <v>89566.390625</v>
      </c>
      <c r="Q421" s="151">
        <v>0</v>
      </c>
      <c r="R421" s="151">
        <v>0</v>
      </c>
      <c r="S421" s="153">
        <v>0</v>
      </c>
      <c r="T421" s="154">
        <v>0</v>
      </c>
    </row>
    <row r="422" spans="1:20" ht="20.399999999999999" hidden="1" x14ac:dyDescent="0.25">
      <c r="A422" s="150" t="s">
        <v>1021</v>
      </c>
      <c r="B422" s="150" t="s">
        <v>539</v>
      </c>
      <c r="C422" s="150" t="s">
        <v>255</v>
      </c>
      <c r="D422" s="150" t="s">
        <v>255</v>
      </c>
      <c r="E422" s="150" t="s">
        <v>544</v>
      </c>
      <c r="F422" s="150" t="s">
        <v>544</v>
      </c>
      <c r="G422" s="151">
        <v>3989382.65</v>
      </c>
      <c r="H422" s="151">
        <v>0</v>
      </c>
      <c r="I422" s="151">
        <v>196247768.66</v>
      </c>
      <c r="J422" s="151">
        <v>0</v>
      </c>
      <c r="K422" s="151">
        <v>0</v>
      </c>
      <c r="L422" s="151">
        <v>0</v>
      </c>
      <c r="M422" s="151">
        <v>0</v>
      </c>
      <c r="N422" s="151">
        <v>0</v>
      </c>
      <c r="O422" s="152">
        <v>0</v>
      </c>
      <c r="P422" s="152">
        <v>0</v>
      </c>
      <c r="Q422" s="151">
        <v>196247768.66</v>
      </c>
      <c r="R422" s="151">
        <v>0</v>
      </c>
      <c r="S422" s="153">
        <v>200237151.31</v>
      </c>
      <c r="T422" s="154">
        <v>0</v>
      </c>
    </row>
    <row r="423" spans="1:20" ht="20.399999999999999" hidden="1" x14ac:dyDescent="0.25">
      <c r="A423" s="150" t="s">
        <v>1021</v>
      </c>
      <c r="B423" s="150" t="s">
        <v>539</v>
      </c>
      <c r="C423" s="150" t="s">
        <v>260</v>
      </c>
      <c r="D423" s="150" t="s">
        <v>297</v>
      </c>
      <c r="E423" s="150" t="s">
        <v>545</v>
      </c>
      <c r="F423" s="150" t="s">
        <v>545</v>
      </c>
      <c r="G423" s="151">
        <v>13959.35</v>
      </c>
      <c r="H423" s="151">
        <v>37</v>
      </c>
      <c r="I423" s="151">
        <v>107198.1</v>
      </c>
      <c r="J423" s="151">
        <v>270.12</v>
      </c>
      <c r="K423" s="151">
        <v>0</v>
      </c>
      <c r="L423" s="151">
        <v>0</v>
      </c>
      <c r="M423" s="151">
        <v>0</v>
      </c>
      <c r="N423" s="151">
        <v>0</v>
      </c>
      <c r="O423" s="152">
        <v>0</v>
      </c>
      <c r="P423" s="152">
        <v>0</v>
      </c>
      <c r="Q423" s="151">
        <v>107198.1</v>
      </c>
      <c r="R423" s="151">
        <v>270.12</v>
      </c>
      <c r="S423" s="153">
        <v>121157.45</v>
      </c>
      <c r="T423" s="154">
        <v>307.17</v>
      </c>
    </row>
    <row r="424" spans="1:20" ht="20.399999999999999" hidden="1" x14ac:dyDescent="0.25">
      <c r="A424" s="150" t="s">
        <v>1021</v>
      </c>
      <c r="B424" s="150" t="s">
        <v>539</v>
      </c>
      <c r="C424" s="150" t="s">
        <v>263</v>
      </c>
      <c r="D424" s="150" t="s">
        <v>278</v>
      </c>
      <c r="E424" s="150" t="s">
        <v>546</v>
      </c>
      <c r="F424" s="150" t="s">
        <v>546</v>
      </c>
      <c r="G424" s="151">
        <v>0</v>
      </c>
      <c r="H424" s="151">
        <v>0</v>
      </c>
      <c r="I424" s="151">
        <v>0</v>
      </c>
      <c r="J424" s="151">
        <v>0</v>
      </c>
      <c r="K424" s="151">
        <v>2042501.58</v>
      </c>
      <c r="L424" s="151">
        <v>5690.28</v>
      </c>
      <c r="M424" s="151">
        <v>0</v>
      </c>
      <c r="N424" s="151">
        <v>0</v>
      </c>
      <c r="O424" s="152">
        <v>0</v>
      </c>
      <c r="P424" s="152">
        <v>0</v>
      </c>
      <c r="Q424" s="151">
        <v>2042501.58</v>
      </c>
      <c r="R424" s="151">
        <v>5690.28</v>
      </c>
      <c r="S424" s="153">
        <v>2042501.58</v>
      </c>
      <c r="T424" s="154">
        <v>5690.28</v>
      </c>
    </row>
    <row r="425" spans="1:20" ht="30.6" hidden="1" x14ac:dyDescent="0.25">
      <c r="A425" s="150" t="s">
        <v>1021</v>
      </c>
      <c r="B425" s="150" t="s">
        <v>539</v>
      </c>
      <c r="C425" s="150" t="s">
        <v>268</v>
      </c>
      <c r="D425" s="150" t="s">
        <v>300</v>
      </c>
      <c r="E425" s="150" t="s">
        <v>547</v>
      </c>
      <c r="F425" s="150" t="s">
        <v>547</v>
      </c>
      <c r="G425" s="151">
        <v>0</v>
      </c>
      <c r="H425" s="151">
        <v>0</v>
      </c>
      <c r="I425" s="151">
        <v>39489.68</v>
      </c>
      <c r="J425" s="151">
        <v>0</v>
      </c>
      <c r="K425" s="151">
        <v>0</v>
      </c>
      <c r="L425" s="151">
        <v>0</v>
      </c>
      <c r="M425" s="151">
        <v>0</v>
      </c>
      <c r="N425" s="151">
        <v>0</v>
      </c>
      <c r="O425" s="152">
        <v>0</v>
      </c>
      <c r="P425" s="152">
        <v>0</v>
      </c>
      <c r="Q425" s="151">
        <v>39489.68</v>
      </c>
      <c r="R425" s="151">
        <v>0</v>
      </c>
      <c r="S425" s="153">
        <v>39489.68</v>
      </c>
      <c r="T425" s="154">
        <v>0</v>
      </c>
    </row>
    <row r="426" spans="1:20" ht="40.799999999999997" hidden="1" x14ac:dyDescent="0.25">
      <c r="A426" s="150" t="s">
        <v>1021</v>
      </c>
      <c r="B426" s="150" t="s">
        <v>548</v>
      </c>
      <c r="C426" s="150" t="s">
        <v>234</v>
      </c>
      <c r="D426" s="150" t="s">
        <v>281</v>
      </c>
      <c r="E426" s="150" t="s">
        <v>549</v>
      </c>
      <c r="F426" s="150" t="s">
        <v>549</v>
      </c>
      <c r="G426" s="151">
        <v>10816369</v>
      </c>
      <c r="H426" s="151">
        <v>29003</v>
      </c>
      <c r="I426" s="151">
        <v>0</v>
      </c>
      <c r="J426" s="151">
        <v>0</v>
      </c>
      <c r="K426" s="151">
        <v>46782861</v>
      </c>
      <c r="L426" s="151">
        <v>132084</v>
      </c>
      <c r="M426" s="151">
        <v>0</v>
      </c>
      <c r="N426" s="151">
        <v>0</v>
      </c>
      <c r="O426" s="152">
        <v>0</v>
      </c>
      <c r="P426" s="152">
        <v>0</v>
      </c>
      <c r="Q426" s="151">
        <v>46782861</v>
      </c>
      <c r="R426" s="151">
        <v>132084</v>
      </c>
      <c r="S426" s="153">
        <v>57599230</v>
      </c>
      <c r="T426" s="154">
        <v>161087</v>
      </c>
    </row>
    <row r="427" spans="1:20" ht="20.399999999999999" hidden="1" x14ac:dyDescent="0.25">
      <c r="A427" s="150" t="s">
        <v>1021</v>
      </c>
      <c r="B427" s="150" t="s">
        <v>548</v>
      </c>
      <c r="C427" s="150" t="s">
        <v>242</v>
      </c>
      <c r="D427" s="150" t="s">
        <v>242</v>
      </c>
      <c r="E427" s="150" t="s">
        <v>550</v>
      </c>
      <c r="F427" s="150" t="s">
        <v>550</v>
      </c>
      <c r="G427" s="151">
        <v>3198972</v>
      </c>
      <c r="H427" s="151">
        <v>0</v>
      </c>
      <c r="I427" s="151">
        <v>13387761</v>
      </c>
      <c r="J427" s="151">
        <v>0</v>
      </c>
      <c r="K427" s="151">
        <v>0</v>
      </c>
      <c r="L427" s="151">
        <v>0</v>
      </c>
      <c r="M427" s="151">
        <v>0</v>
      </c>
      <c r="N427" s="151">
        <v>0</v>
      </c>
      <c r="O427" s="152">
        <v>0</v>
      </c>
      <c r="P427" s="152">
        <v>0</v>
      </c>
      <c r="Q427" s="151">
        <v>13387761</v>
      </c>
      <c r="R427" s="151">
        <v>0</v>
      </c>
      <c r="S427" s="153">
        <v>16586733</v>
      </c>
      <c r="T427" s="154">
        <v>0</v>
      </c>
    </row>
    <row r="428" spans="1:20" ht="20.399999999999999" hidden="1" x14ac:dyDescent="0.25">
      <c r="A428" s="150" t="s">
        <v>1021</v>
      </c>
      <c r="B428" s="150" t="s">
        <v>548</v>
      </c>
      <c r="C428" s="150" t="s">
        <v>253</v>
      </c>
      <c r="D428" s="150" t="s">
        <v>253</v>
      </c>
      <c r="E428" s="150" t="s">
        <v>551</v>
      </c>
      <c r="F428" s="150" t="s">
        <v>551</v>
      </c>
      <c r="G428" s="151">
        <v>0</v>
      </c>
      <c r="H428" s="151">
        <v>0</v>
      </c>
      <c r="I428" s="151">
        <v>0</v>
      </c>
      <c r="J428" s="151">
        <v>0</v>
      </c>
      <c r="K428" s="151">
        <v>0</v>
      </c>
      <c r="L428" s="151">
        <v>0</v>
      </c>
      <c r="M428" s="151">
        <v>0</v>
      </c>
      <c r="N428" s="151">
        <v>0</v>
      </c>
      <c r="O428" s="152">
        <v>24067488</v>
      </c>
      <c r="P428" s="152">
        <v>71690</v>
      </c>
      <c r="Q428" s="151">
        <v>0</v>
      </c>
      <c r="R428" s="151">
        <v>0</v>
      </c>
      <c r="S428" s="153">
        <v>0</v>
      </c>
      <c r="T428" s="154">
        <v>0</v>
      </c>
    </row>
    <row r="429" spans="1:20" ht="20.399999999999999" hidden="1" x14ac:dyDescent="0.25">
      <c r="A429" s="150" t="s">
        <v>1021</v>
      </c>
      <c r="B429" s="150" t="s">
        <v>548</v>
      </c>
      <c r="C429" s="150" t="s">
        <v>255</v>
      </c>
      <c r="D429" s="150" t="s">
        <v>255</v>
      </c>
      <c r="E429" s="150" t="s">
        <v>552</v>
      </c>
      <c r="F429" s="150" t="s">
        <v>552</v>
      </c>
      <c r="G429" s="151">
        <v>659724</v>
      </c>
      <c r="H429" s="151">
        <v>0</v>
      </c>
      <c r="I429" s="151">
        <v>39467257</v>
      </c>
      <c r="J429" s="151">
        <v>0</v>
      </c>
      <c r="K429" s="151">
        <v>0</v>
      </c>
      <c r="L429" s="151">
        <v>0</v>
      </c>
      <c r="M429" s="151">
        <v>0</v>
      </c>
      <c r="N429" s="151">
        <v>0</v>
      </c>
      <c r="O429" s="152">
        <v>0</v>
      </c>
      <c r="P429" s="152">
        <v>0</v>
      </c>
      <c r="Q429" s="151">
        <v>39467257</v>
      </c>
      <c r="R429" s="151">
        <v>0</v>
      </c>
      <c r="S429" s="153">
        <v>40126981</v>
      </c>
      <c r="T429" s="154">
        <v>0</v>
      </c>
    </row>
    <row r="430" spans="1:20" ht="20.399999999999999" hidden="1" x14ac:dyDescent="0.25">
      <c r="A430" s="150" t="s">
        <v>1021</v>
      </c>
      <c r="B430" s="150" t="s">
        <v>548</v>
      </c>
      <c r="C430" s="150" t="s">
        <v>263</v>
      </c>
      <c r="D430" s="150" t="s">
        <v>278</v>
      </c>
      <c r="E430" s="150" t="s">
        <v>553</v>
      </c>
      <c r="F430" s="150" t="s">
        <v>553</v>
      </c>
      <c r="G430" s="151">
        <v>526417</v>
      </c>
      <c r="H430" s="151">
        <v>1500</v>
      </c>
      <c r="I430" s="151">
        <v>0</v>
      </c>
      <c r="J430" s="151">
        <v>0</v>
      </c>
      <c r="K430" s="151">
        <v>0</v>
      </c>
      <c r="L430" s="151">
        <v>0</v>
      </c>
      <c r="M430" s="151">
        <v>0</v>
      </c>
      <c r="N430" s="151">
        <v>0</v>
      </c>
      <c r="O430" s="152">
        <v>0</v>
      </c>
      <c r="P430" s="152">
        <v>0</v>
      </c>
      <c r="Q430" s="151">
        <v>0</v>
      </c>
      <c r="R430" s="151">
        <v>0</v>
      </c>
      <c r="S430" s="153">
        <v>526417</v>
      </c>
      <c r="T430" s="154">
        <v>1500</v>
      </c>
    </row>
    <row r="431" spans="1:20" ht="30.6" hidden="1" x14ac:dyDescent="0.25">
      <c r="A431" s="150" t="s">
        <v>1021</v>
      </c>
      <c r="B431" s="150" t="s">
        <v>548</v>
      </c>
      <c r="C431" s="150" t="s">
        <v>268</v>
      </c>
      <c r="D431" s="150" t="s">
        <v>300</v>
      </c>
      <c r="E431" s="150" t="s">
        <v>554</v>
      </c>
      <c r="F431" s="150" t="s">
        <v>554</v>
      </c>
      <c r="G431" s="151">
        <v>19637</v>
      </c>
      <c r="H431" s="151">
        <v>0</v>
      </c>
      <c r="I431" s="151">
        <v>144541</v>
      </c>
      <c r="J431" s="151">
        <v>0</v>
      </c>
      <c r="K431" s="151">
        <v>0</v>
      </c>
      <c r="L431" s="151">
        <v>0</v>
      </c>
      <c r="M431" s="151">
        <v>0</v>
      </c>
      <c r="N431" s="151">
        <v>0</v>
      </c>
      <c r="O431" s="152">
        <v>0</v>
      </c>
      <c r="P431" s="152">
        <v>0</v>
      </c>
      <c r="Q431" s="151">
        <v>144541</v>
      </c>
      <c r="R431" s="151">
        <v>0</v>
      </c>
      <c r="S431" s="153">
        <v>164178</v>
      </c>
      <c r="T431" s="154">
        <v>0</v>
      </c>
    </row>
    <row r="432" spans="1:20" ht="20.399999999999999" hidden="1" x14ac:dyDescent="0.25">
      <c r="A432" s="150" t="s">
        <v>1021</v>
      </c>
      <c r="B432" s="150" t="s">
        <v>555</v>
      </c>
      <c r="C432" s="150" t="s">
        <v>232</v>
      </c>
      <c r="D432" s="150" t="s">
        <v>303</v>
      </c>
      <c r="E432" s="150" t="s">
        <v>556</v>
      </c>
      <c r="F432" s="150" t="s">
        <v>556</v>
      </c>
      <c r="G432" s="151">
        <v>0</v>
      </c>
      <c r="H432" s="151">
        <v>0</v>
      </c>
      <c r="I432" s="151">
        <v>0</v>
      </c>
      <c r="J432" s="151">
        <v>0</v>
      </c>
      <c r="K432" s="151">
        <v>41916895.149999999</v>
      </c>
      <c r="L432" s="151">
        <v>87685.98</v>
      </c>
      <c r="M432" s="151">
        <v>0</v>
      </c>
      <c r="N432" s="151">
        <v>0</v>
      </c>
      <c r="O432" s="152">
        <v>0</v>
      </c>
      <c r="P432" s="152">
        <v>0</v>
      </c>
      <c r="Q432" s="151">
        <v>41916895.149999999</v>
      </c>
      <c r="R432" s="151">
        <v>87685.98</v>
      </c>
      <c r="S432" s="153">
        <v>41916895.149999999</v>
      </c>
      <c r="T432" s="154">
        <v>87685.98</v>
      </c>
    </row>
    <row r="433" spans="1:20" ht="40.799999999999997" hidden="1" x14ac:dyDescent="0.25">
      <c r="A433" s="150" t="s">
        <v>1021</v>
      </c>
      <c r="B433" s="150" t="s">
        <v>555</v>
      </c>
      <c r="C433" s="150" t="s">
        <v>234</v>
      </c>
      <c r="D433" s="150" t="s">
        <v>557</v>
      </c>
      <c r="E433" s="150" t="s">
        <v>558</v>
      </c>
      <c r="F433" s="150" t="s">
        <v>558</v>
      </c>
      <c r="G433" s="151">
        <v>42909400.07</v>
      </c>
      <c r="H433" s="151">
        <v>89698</v>
      </c>
      <c r="I433" s="151">
        <v>0</v>
      </c>
      <c r="J433" s="151">
        <v>0</v>
      </c>
      <c r="K433" s="151">
        <v>167493048.03999999</v>
      </c>
      <c r="L433" s="151">
        <v>351540.43</v>
      </c>
      <c r="M433" s="151">
        <v>0</v>
      </c>
      <c r="N433" s="151">
        <v>0</v>
      </c>
      <c r="O433" s="152">
        <v>0</v>
      </c>
      <c r="P433" s="152">
        <v>0</v>
      </c>
      <c r="Q433" s="151">
        <v>167493048.03999999</v>
      </c>
      <c r="R433" s="151">
        <v>351540.43</v>
      </c>
      <c r="S433" s="153">
        <v>210402448.11000001</v>
      </c>
      <c r="T433" s="154">
        <v>441239.34</v>
      </c>
    </row>
    <row r="434" spans="1:20" ht="40.799999999999997" hidden="1" x14ac:dyDescent="0.25">
      <c r="A434" s="150" t="s">
        <v>1021</v>
      </c>
      <c r="B434" s="150" t="s">
        <v>555</v>
      </c>
      <c r="C434" s="150" t="s">
        <v>234</v>
      </c>
      <c r="D434" s="150" t="s">
        <v>290</v>
      </c>
      <c r="E434" s="150" t="s">
        <v>559</v>
      </c>
      <c r="F434" s="150" t="s">
        <v>559</v>
      </c>
      <c r="G434" s="151">
        <v>81696410.439999998</v>
      </c>
      <c r="H434" s="151">
        <v>217816</v>
      </c>
      <c r="I434" s="151">
        <v>86647509.450000003</v>
      </c>
      <c r="J434" s="151">
        <v>237725.85</v>
      </c>
      <c r="K434" s="151">
        <v>330247223.12</v>
      </c>
      <c r="L434" s="151">
        <v>908041.91</v>
      </c>
      <c r="M434" s="151">
        <v>4173859</v>
      </c>
      <c r="N434" s="151">
        <v>7724.83984375</v>
      </c>
      <c r="O434" s="152">
        <v>0</v>
      </c>
      <c r="P434" s="152">
        <v>0</v>
      </c>
      <c r="Q434" s="151">
        <v>421068591.61000001</v>
      </c>
      <c r="R434" s="151">
        <v>1153492.6000000001</v>
      </c>
      <c r="S434" s="153">
        <v>502765002.05000001</v>
      </c>
      <c r="T434" s="154">
        <v>1371309.15</v>
      </c>
    </row>
    <row r="435" spans="1:20" ht="20.399999999999999" hidden="1" x14ac:dyDescent="0.25">
      <c r="A435" s="150" t="s">
        <v>1021</v>
      </c>
      <c r="B435" s="150" t="s">
        <v>555</v>
      </c>
      <c r="C435" s="150" t="s">
        <v>242</v>
      </c>
      <c r="D435" s="150" t="s">
        <v>242</v>
      </c>
      <c r="E435" s="150" t="s">
        <v>560</v>
      </c>
      <c r="F435" s="150" t="s">
        <v>560</v>
      </c>
      <c r="G435" s="151">
        <v>23853265.440000001</v>
      </c>
      <c r="H435" s="151">
        <v>0</v>
      </c>
      <c r="I435" s="151">
        <v>142519275.56999999</v>
      </c>
      <c r="J435" s="151">
        <v>0</v>
      </c>
      <c r="K435" s="151">
        <v>0</v>
      </c>
      <c r="L435" s="151">
        <v>0</v>
      </c>
      <c r="M435" s="151">
        <v>0</v>
      </c>
      <c r="N435" s="151">
        <v>0</v>
      </c>
      <c r="O435" s="152">
        <v>0</v>
      </c>
      <c r="P435" s="152">
        <v>0</v>
      </c>
      <c r="Q435" s="151">
        <v>142519275.56999999</v>
      </c>
      <c r="R435" s="151">
        <v>0</v>
      </c>
      <c r="S435" s="153">
        <v>166372541.00999999</v>
      </c>
      <c r="T435" s="154">
        <v>0</v>
      </c>
    </row>
    <row r="436" spans="1:20" ht="20.399999999999999" hidden="1" x14ac:dyDescent="0.25">
      <c r="A436" s="150" t="s">
        <v>1021</v>
      </c>
      <c r="B436" s="150" t="s">
        <v>555</v>
      </c>
      <c r="C436" s="150" t="s">
        <v>253</v>
      </c>
      <c r="D436" s="150" t="s">
        <v>253</v>
      </c>
      <c r="E436" s="150" t="s">
        <v>561</v>
      </c>
      <c r="F436" s="150" t="s">
        <v>561</v>
      </c>
      <c r="G436" s="151">
        <v>0</v>
      </c>
      <c r="H436" s="151">
        <v>0</v>
      </c>
      <c r="I436" s="151">
        <v>0</v>
      </c>
      <c r="J436" s="151">
        <v>0</v>
      </c>
      <c r="K436" s="151">
        <v>0</v>
      </c>
      <c r="L436" s="151">
        <v>0</v>
      </c>
      <c r="M436" s="151">
        <v>0</v>
      </c>
      <c r="N436" s="151">
        <v>0</v>
      </c>
      <c r="O436" s="130"/>
      <c r="P436" s="152">
        <v>378845</v>
      </c>
      <c r="Q436" s="151">
        <v>0</v>
      </c>
      <c r="R436" s="151">
        <v>0</v>
      </c>
      <c r="S436" s="153">
        <v>0</v>
      </c>
      <c r="T436" s="154">
        <v>0</v>
      </c>
    </row>
    <row r="437" spans="1:20" ht="20.399999999999999" hidden="1" x14ac:dyDescent="0.25">
      <c r="A437" s="150" t="s">
        <v>1021</v>
      </c>
      <c r="B437" s="150" t="s">
        <v>555</v>
      </c>
      <c r="C437" s="150" t="s">
        <v>255</v>
      </c>
      <c r="D437" s="150" t="s">
        <v>255</v>
      </c>
      <c r="E437" s="150" t="s">
        <v>562</v>
      </c>
      <c r="F437" s="150" t="s">
        <v>562</v>
      </c>
      <c r="G437" s="151">
        <v>6159753.9699999997</v>
      </c>
      <c r="H437" s="151">
        <v>0</v>
      </c>
      <c r="I437" s="151">
        <v>623560661.28999996</v>
      </c>
      <c r="J437" s="151">
        <v>0</v>
      </c>
      <c r="K437" s="151">
        <v>0</v>
      </c>
      <c r="L437" s="151">
        <v>0</v>
      </c>
      <c r="M437" s="151">
        <v>0</v>
      </c>
      <c r="N437" s="151">
        <v>0</v>
      </c>
      <c r="O437" s="152">
        <v>0</v>
      </c>
      <c r="P437" s="152">
        <v>0</v>
      </c>
      <c r="Q437" s="151">
        <v>623560661.28999996</v>
      </c>
      <c r="R437" s="151">
        <v>0</v>
      </c>
      <c r="S437" s="153">
        <v>629720415.25999999</v>
      </c>
      <c r="T437" s="154">
        <v>0</v>
      </c>
    </row>
    <row r="438" spans="1:20" ht="20.399999999999999" hidden="1" x14ac:dyDescent="0.25">
      <c r="A438" s="150" t="s">
        <v>1021</v>
      </c>
      <c r="B438" s="150" t="s">
        <v>555</v>
      </c>
      <c r="C438" s="150" t="s">
        <v>260</v>
      </c>
      <c r="D438" s="150" t="s">
        <v>297</v>
      </c>
      <c r="E438" s="150" t="s">
        <v>563</v>
      </c>
      <c r="F438" s="150" t="s">
        <v>563</v>
      </c>
      <c r="G438" s="151">
        <v>0</v>
      </c>
      <c r="H438" s="151">
        <v>0</v>
      </c>
      <c r="I438" s="151">
        <v>96770.15</v>
      </c>
      <c r="J438" s="151">
        <v>268.81</v>
      </c>
      <c r="K438" s="151">
        <v>0</v>
      </c>
      <c r="L438" s="151">
        <v>0</v>
      </c>
      <c r="M438" s="151">
        <v>0</v>
      </c>
      <c r="N438" s="151">
        <v>0</v>
      </c>
      <c r="O438" s="152">
        <v>0</v>
      </c>
      <c r="P438" s="152">
        <v>0</v>
      </c>
      <c r="Q438" s="151">
        <v>96770.15</v>
      </c>
      <c r="R438" s="151">
        <v>268.81</v>
      </c>
      <c r="S438" s="153">
        <v>96770.15</v>
      </c>
      <c r="T438" s="154">
        <v>268.81</v>
      </c>
    </row>
    <row r="439" spans="1:20" ht="20.399999999999999" hidden="1" x14ac:dyDescent="0.25">
      <c r="A439" s="150" t="s">
        <v>1021</v>
      </c>
      <c r="B439" s="150" t="s">
        <v>555</v>
      </c>
      <c r="C439" s="150" t="s">
        <v>263</v>
      </c>
      <c r="D439" s="150" t="s">
        <v>278</v>
      </c>
      <c r="E439" s="150" t="s">
        <v>564</v>
      </c>
      <c r="F439" s="150" t="s">
        <v>564</v>
      </c>
      <c r="G439" s="151">
        <v>0</v>
      </c>
      <c r="H439" s="151">
        <v>0</v>
      </c>
      <c r="I439" s="151">
        <v>0</v>
      </c>
      <c r="J439" s="151">
        <v>0</v>
      </c>
      <c r="K439" s="151">
        <v>5734230.1900000004</v>
      </c>
      <c r="L439" s="151">
        <v>16281.24</v>
      </c>
      <c r="M439" s="151">
        <v>0</v>
      </c>
      <c r="N439" s="151">
        <v>0</v>
      </c>
      <c r="O439" s="152">
        <v>0</v>
      </c>
      <c r="P439" s="152">
        <v>0</v>
      </c>
      <c r="Q439" s="151">
        <v>5734230.1900000004</v>
      </c>
      <c r="R439" s="151">
        <v>16281.24</v>
      </c>
      <c r="S439" s="153">
        <v>5734230.1900000004</v>
      </c>
      <c r="T439" s="154">
        <v>16281.24</v>
      </c>
    </row>
    <row r="440" spans="1:20" ht="30.6" hidden="1" x14ac:dyDescent="0.25">
      <c r="A440" s="150" t="s">
        <v>1021</v>
      </c>
      <c r="B440" s="150" t="s">
        <v>555</v>
      </c>
      <c r="C440" s="150" t="s">
        <v>268</v>
      </c>
      <c r="D440" s="150" t="s">
        <v>300</v>
      </c>
      <c r="E440" s="150" t="s">
        <v>565</v>
      </c>
      <c r="F440" s="150" t="s">
        <v>565</v>
      </c>
      <c r="G440" s="151">
        <v>0</v>
      </c>
      <c r="H440" s="151">
        <v>0</v>
      </c>
      <c r="I440" s="151">
        <v>4872035.88</v>
      </c>
      <c r="J440" s="151">
        <v>0</v>
      </c>
      <c r="K440" s="151">
        <v>0</v>
      </c>
      <c r="L440" s="151">
        <v>0</v>
      </c>
      <c r="M440" s="151">
        <v>0</v>
      </c>
      <c r="N440" s="151">
        <v>0</v>
      </c>
      <c r="O440" s="152">
        <v>0</v>
      </c>
      <c r="P440" s="152">
        <v>0</v>
      </c>
      <c r="Q440" s="151">
        <v>4872035.88</v>
      </c>
      <c r="R440" s="151">
        <v>0</v>
      </c>
      <c r="S440" s="153">
        <v>4872035.88</v>
      </c>
      <c r="T440" s="154">
        <v>0</v>
      </c>
    </row>
    <row r="441" spans="1:20" ht="40.799999999999997" hidden="1" x14ac:dyDescent="0.25">
      <c r="A441" s="150" t="s">
        <v>1021</v>
      </c>
      <c r="B441" s="150" t="s">
        <v>566</v>
      </c>
      <c r="C441" s="150" t="s">
        <v>234</v>
      </c>
      <c r="D441" s="150" t="s">
        <v>281</v>
      </c>
      <c r="E441" s="150" t="s">
        <v>567</v>
      </c>
      <c r="F441" s="150" t="s">
        <v>567</v>
      </c>
      <c r="G441" s="151">
        <v>21739494.469999999</v>
      </c>
      <c r="H441" s="151">
        <v>53304</v>
      </c>
      <c r="I441" s="151">
        <v>7506452.7400000002</v>
      </c>
      <c r="J441" s="151">
        <v>11503.81</v>
      </c>
      <c r="K441" s="151">
        <v>91691044.730000004</v>
      </c>
      <c r="L441" s="151">
        <v>214114.59</v>
      </c>
      <c r="M441" s="151">
        <v>2833631</v>
      </c>
      <c r="N441" s="151">
        <v>5460.18017578125</v>
      </c>
      <c r="O441" s="152">
        <v>0</v>
      </c>
      <c r="P441" s="152">
        <v>0</v>
      </c>
      <c r="Q441" s="151">
        <v>102031128.59</v>
      </c>
      <c r="R441" s="151">
        <v>231078.58</v>
      </c>
      <c r="S441" s="153">
        <v>123770623.06</v>
      </c>
      <c r="T441" s="154">
        <v>284382.90000000002</v>
      </c>
    </row>
    <row r="442" spans="1:20" ht="20.399999999999999" hidden="1" x14ac:dyDescent="0.25">
      <c r="A442" s="150" t="s">
        <v>1021</v>
      </c>
      <c r="B442" s="150" t="s">
        <v>566</v>
      </c>
      <c r="C442" s="150" t="s">
        <v>242</v>
      </c>
      <c r="D442" s="150" t="s">
        <v>242</v>
      </c>
      <c r="E442" s="150" t="s">
        <v>568</v>
      </c>
      <c r="F442" s="150" t="s">
        <v>568</v>
      </c>
      <c r="G442" s="151">
        <v>5988331.5999999996</v>
      </c>
      <c r="H442" s="151">
        <v>0</v>
      </c>
      <c r="I442" s="151">
        <v>27641274.300000001</v>
      </c>
      <c r="J442" s="151">
        <v>0</v>
      </c>
      <c r="K442" s="151">
        <v>0</v>
      </c>
      <c r="L442" s="151">
        <v>122.13</v>
      </c>
      <c r="M442" s="151">
        <v>0</v>
      </c>
      <c r="N442" s="151">
        <v>0</v>
      </c>
      <c r="O442" s="152">
        <v>0</v>
      </c>
      <c r="P442" s="152">
        <v>0</v>
      </c>
      <c r="Q442" s="151">
        <v>27641274.300000001</v>
      </c>
      <c r="R442" s="151">
        <v>122.13</v>
      </c>
      <c r="S442" s="153">
        <v>33629605.899999999</v>
      </c>
      <c r="T442" s="154">
        <v>122.13</v>
      </c>
    </row>
    <row r="443" spans="1:20" ht="20.399999999999999" hidden="1" x14ac:dyDescent="0.25">
      <c r="A443" s="150" t="s">
        <v>1021</v>
      </c>
      <c r="B443" s="150" t="s">
        <v>566</v>
      </c>
      <c r="C443" s="150" t="s">
        <v>253</v>
      </c>
      <c r="D443" s="150" t="s">
        <v>253</v>
      </c>
      <c r="E443" s="150" t="s">
        <v>569</v>
      </c>
      <c r="F443" s="150" t="s">
        <v>569</v>
      </c>
      <c r="G443" s="151">
        <v>0</v>
      </c>
      <c r="H443" s="151">
        <v>0</v>
      </c>
      <c r="I443" s="151">
        <v>0</v>
      </c>
      <c r="J443" s="151">
        <v>0</v>
      </c>
      <c r="K443" s="151">
        <v>0</v>
      </c>
      <c r="L443" s="151">
        <v>0</v>
      </c>
      <c r="M443" s="151">
        <v>0</v>
      </c>
      <c r="N443" s="151">
        <v>0</v>
      </c>
      <c r="O443" s="152">
        <v>59082612</v>
      </c>
      <c r="P443" s="152">
        <v>115396.7734375</v>
      </c>
      <c r="Q443" s="151">
        <v>0</v>
      </c>
      <c r="R443" s="151">
        <v>0</v>
      </c>
      <c r="S443" s="153">
        <v>0</v>
      </c>
      <c r="T443" s="154">
        <v>0</v>
      </c>
    </row>
    <row r="444" spans="1:20" ht="20.399999999999999" hidden="1" x14ac:dyDescent="0.25">
      <c r="A444" s="150" t="s">
        <v>1021</v>
      </c>
      <c r="B444" s="150" t="s">
        <v>566</v>
      </c>
      <c r="C444" s="150" t="s">
        <v>255</v>
      </c>
      <c r="D444" s="150" t="s">
        <v>255</v>
      </c>
      <c r="E444" s="150" t="s">
        <v>570</v>
      </c>
      <c r="F444" s="150" t="s">
        <v>570</v>
      </c>
      <c r="G444" s="151">
        <v>1737736.38</v>
      </c>
      <c r="H444" s="151">
        <v>0</v>
      </c>
      <c r="I444" s="151">
        <v>93849331.939999998</v>
      </c>
      <c r="J444" s="151">
        <v>0</v>
      </c>
      <c r="K444" s="151">
        <v>0</v>
      </c>
      <c r="L444" s="151">
        <v>0</v>
      </c>
      <c r="M444" s="151">
        <v>0</v>
      </c>
      <c r="N444" s="151">
        <v>0</v>
      </c>
      <c r="O444" s="152">
        <v>0</v>
      </c>
      <c r="P444" s="152">
        <v>0</v>
      </c>
      <c r="Q444" s="151">
        <v>93849331.939999998</v>
      </c>
      <c r="R444" s="151">
        <v>0</v>
      </c>
      <c r="S444" s="153">
        <v>95587068.319999993</v>
      </c>
      <c r="T444" s="154">
        <v>0</v>
      </c>
    </row>
    <row r="445" spans="1:20" ht="20.399999999999999" hidden="1" x14ac:dyDescent="0.25">
      <c r="A445" s="150" t="s">
        <v>1021</v>
      </c>
      <c r="B445" s="150" t="s">
        <v>566</v>
      </c>
      <c r="C445" s="150" t="s">
        <v>260</v>
      </c>
      <c r="D445" s="150" t="s">
        <v>297</v>
      </c>
      <c r="E445" s="150" t="s">
        <v>571</v>
      </c>
      <c r="F445" s="150" t="s">
        <v>571</v>
      </c>
      <c r="G445" s="151">
        <v>0</v>
      </c>
      <c r="H445" s="151">
        <v>0</v>
      </c>
      <c r="I445" s="151">
        <v>102755.52</v>
      </c>
      <c r="J445" s="151">
        <v>0</v>
      </c>
      <c r="K445" s="151">
        <v>0</v>
      </c>
      <c r="L445" s="151">
        <v>0</v>
      </c>
      <c r="M445" s="151">
        <v>0</v>
      </c>
      <c r="N445" s="151">
        <v>0</v>
      </c>
      <c r="O445" s="152">
        <v>0</v>
      </c>
      <c r="P445" s="152">
        <v>0</v>
      </c>
      <c r="Q445" s="151">
        <v>102755.52</v>
      </c>
      <c r="R445" s="151">
        <v>0</v>
      </c>
      <c r="S445" s="153">
        <v>102755.52</v>
      </c>
      <c r="T445" s="154">
        <v>0</v>
      </c>
    </row>
    <row r="446" spans="1:20" ht="20.399999999999999" hidden="1" x14ac:dyDescent="0.25">
      <c r="A446" s="150" t="s">
        <v>1021</v>
      </c>
      <c r="B446" s="150" t="s">
        <v>566</v>
      </c>
      <c r="C446" s="150" t="s">
        <v>263</v>
      </c>
      <c r="D446" s="150" t="s">
        <v>278</v>
      </c>
      <c r="E446" s="150" t="s">
        <v>572</v>
      </c>
      <c r="F446" s="150" t="s">
        <v>572</v>
      </c>
      <c r="G446" s="151">
        <v>0</v>
      </c>
      <c r="H446" s="151">
        <v>0</v>
      </c>
      <c r="I446" s="151">
        <v>144016.94</v>
      </c>
      <c r="J446" s="151">
        <v>396.16</v>
      </c>
      <c r="K446" s="151">
        <v>737673.71</v>
      </c>
      <c r="L446" s="151">
        <v>2049.7600000000002</v>
      </c>
      <c r="M446" s="151">
        <v>0</v>
      </c>
      <c r="N446" s="151">
        <v>0</v>
      </c>
      <c r="O446" s="152">
        <v>0</v>
      </c>
      <c r="P446" s="152">
        <v>0</v>
      </c>
      <c r="Q446" s="151">
        <v>881690.65</v>
      </c>
      <c r="R446" s="151">
        <v>2445.92</v>
      </c>
      <c r="S446" s="153">
        <v>881690.65</v>
      </c>
      <c r="T446" s="154">
        <v>2445.92</v>
      </c>
    </row>
    <row r="447" spans="1:20" ht="30.6" hidden="1" x14ac:dyDescent="0.25">
      <c r="A447" s="150" t="s">
        <v>1021</v>
      </c>
      <c r="B447" s="150" t="s">
        <v>566</v>
      </c>
      <c r="C447" s="150" t="s">
        <v>268</v>
      </c>
      <c r="D447" s="150" t="s">
        <v>300</v>
      </c>
      <c r="E447" s="150" t="s">
        <v>573</v>
      </c>
      <c r="F447" s="150" t="s">
        <v>573</v>
      </c>
      <c r="G447" s="151">
        <v>0</v>
      </c>
      <c r="H447" s="151">
        <v>0</v>
      </c>
      <c r="I447" s="151">
        <v>375339.19</v>
      </c>
      <c r="J447" s="151">
        <v>0</v>
      </c>
      <c r="K447" s="151">
        <v>0</v>
      </c>
      <c r="L447" s="151">
        <v>0</v>
      </c>
      <c r="M447" s="151">
        <v>0</v>
      </c>
      <c r="N447" s="151">
        <v>0</v>
      </c>
      <c r="O447" s="152">
        <v>0</v>
      </c>
      <c r="P447" s="152">
        <v>0</v>
      </c>
      <c r="Q447" s="151">
        <v>375339.19</v>
      </c>
      <c r="R447" s="151">
        <v>0</v>
      </c>
      <c r="S447" s="153">
        <v>375339.19</v>
      </c>
      <c r="T447" s="154">
        <v>0</v>
      </c>
    </row>
    <row r="448" spans="1:20" ht="40.799999999999997" hidden="1" x14ac:dyDescent="0.25">
      <c r="A448" s="150" t="s">
        <v>1021</v>
      </c>
      <c r="B448" s="150" t="s">
        <v>574</v>
      </c>
      <c r="C448" s="150" t="s">
        <v>234</v>
      </c>
      <c r="D448" s="150" t="s">
        <v>281</v>
      </c>
      <c r="E448" s="150" t="s">
        <v>575</v>
      </c>
      <c r="F448" s="150" t="s">
        <v>575</v>
      </c>
      <c r="G448" s="151">
        <v>23224239</v>
      </c>
      <c r="H448" s="151">
        <v>57493</v>
      </c>
      <c r="I448" s="151">
        <v>16811762</v>
      </c>
      <c r="J448" s="151">
        <v>49139</v>
      </c>
      <c r="K448" s="151">
        <v>107300095</v>
      </c>
      <c r="L448" s="151">
        <v>270049</v>
      </c>
      <c r="M448" s="151">
        <v>2852029</v>
      </c>
      <c r="N448" s="151">
        <v>5596</v>
      </c>
      <c r="O448" s="152">
        <v>0</v>
      </c>
      <c r="P448" s="152">
        <v>0</v>
      </c>
      <c r="Q448" s="151">
        <v>126963886</v>
      </c>
      <c r="R448" s="151">
        <v>324784</v>
      </c>
      <c r="S448" s="153">
        <v>150188125</v>
      </c>
      <c r="T448" s="154">
        <v>382277</v>
      </c>
    </row>
    <row r="449" spans="1:20" ht="20.399999999999999" hidden="1" x14ac:dyDescent="0.25">
      <c r="A449" s="150" t="s">
        <v>1021</v>
      </c>
      <c r="B449" s="150" t="s">
        <v>574</v>
      </c>
      <c r="C449" s="150" t="s">
        <v>242</v>
      </c>
      <c r="D449" s="150" t="s">
        <v>242</v>
      </c>
      <c r="E449" s="150" t="s">
        <v>576</v>
      </c>
      <c r="F449" s="150" t="s">
        <v>576</v>
      </c>
      <c r="G449" s="151">
        <v>8984610</v>
      </c>
      <c r="H449" s="151">
        <v>0</v>
      </c>
      <c r="I449" s="151">
        <v>31203650</v>
      </c>
      <c r="J449" s="151">
        <v>0</v>
      </c>
      <c r="K449" s="151">
        <v>0</v>
      </c>
      <c r="L449" s="151">
        <v>0</v>
      </c>
      <c r="M449" s="151">
        <v>0</v>
      </c>
      <c r="N449" s="151">
        <v>0</v>
      </c>
      <c r="O449" s="152">
        <v>0</v>
      </c>
      <c r="P449" s="152">
        <v>0</v>
      </c>
      <c r="Q449" s="151">
        <v>31203650</v>
      </c>
      <c r="R449" s="151">
        <v>0</v>
      </c>
      <c r="S449" s="153">
        <v>40188260</v>
      </c>
      <c r="T449" s="154">
        <v>0</v>
      </c>
    </row>
    <row r="450" spans="1:20" ht="20.399999999999999" hidden="1" x14ac:dyDescent="0.25">
      <c r="A450" s="150" t="s">
        <v>1021</v>
      </c>
      <c r="B450" s="150" t="s">
        <v>574</v>
      </c>
      <c r="C450" s="150" t="s">
        <v>253</v>
      </c>
      <c r="D450" s="150" t="s">
        <v>253</v>
      </c>
      <c r="E450" s="150" t="s">
        <v>577</v>
      </c>
      <c r="F450" s="150" t="s">
        <v>577</v>
      </c>
      <c r="G450" s="151">
        <v>0</v>
      </c>
      <c r="H450" s="151">
        <v>0</v>
      </c>
      <c r="I450" s="151">
        <v>0</v>
      </c>
      <c r="J450" s="151">
        <v>0</v>
      </c>
      <c r="K450" s="151">
        <v>0</v>
      </c>
      <c r="L450" s="151">
        <v>0</v>
      </c>
      <c r="M450" s="151">
        <v>0</v>
      </c>
      <c r="N450" s="151">
        <v>0</v>
      </c>
      <c r="O450" s="152">
        <v>57124368</v>
      </c>
      <c r="P450" s="152">
        <v>145172</v>
      </c>
      <c r="Q450" s="151">
        <v>0</v>
      </c>
      <c r="R450" s="151">
        <v>0</v>
      </c>
      <c r="S450" s="153">
        <v>0</v>
      </c>
      <c r="T450" s="154">
        <v>0</v>
      </c>
    </row>
    <row r="451" spans="1:20" ht="20.399999999999999" hidden="1" x14ac:dyDescent="0.25">
      <c r="A451" s="150" t="s">
        <v>1021</v>
      </c>
      <c r="B451" s="150" t="s">
        <v>574</v>
      </c>
      <c r="C451" s="150" t="s">
        <v>255</v>
      </c>
      <c r="D451" s="150" t="s">
        <v>255</v>
      </c>
      <c r="E451" s="150" t="s">
        <v>578</v>
      </c>
      <c r="F451" s="150" t="s">
        <v>578</v>
      </c>
      <c r="G451" s="151">
        <v>2215995</v>
      </c>
      <c r="H451" s="151">
        <v>0</v>
      </c>
      <c r="I451" s="151">
        <v>109776846</v>
      </c>
      <c r="J451" s="151">
        <v>0</v>
      </c>
      <c r="K451" s="151">
        <v>0</v>
      </c>
      <c r="L451" s="151">
        <v>0</v>
      </c>
      <c r="M451" s="151">
        <v>0</v>
      </c>
      <c r="N451" s="151">
        <v>0</v>
      </c>
      <c r="O451" s="152">
        <v>0</v>
      </c>
      <c r="P451" s="152">
        <v>0</v>
      </c>
      <c r="Q451" s="151">
        <v>109776846</v>
      </c>
      <c r="R451" s="151">
        <v>0</v>
      </c>
      <c r="S451" s="153">
        <v>111992841</v>
      </c>
      <c r="T451" s="154">
        <v>0</v>
      </c>
    </row>
    <row r="452" spans="1:20" ht="20.399999999999999" hidden="1" x14ac:dyDescent="0.25">
      <c r="A452" s="150" t="s">
        <v>1021</v>
      </c>
      <c r="B452" s="150" t="s">
        <v>574</v>
      </c>
      <c r="C452" s="150" t="s">
        <v>260</v>
      </c>
      <c r="D452" s="150" t="s">
        <v>297</v>
      </c>
      <c r="E452" s="150" t="s">
        <v>579</v>
      </c>
      <c r="F452" s="150" t="s">
        <v>579</v>
      </c>
      <c r="G452" s="151">
        <v>0</v>
      </c>
      <c r="H452" s="151">
        <v>0</v>
      </c>
      <c r="I452" s="151">
        <v>0</v>
      </c>
      <c r="J452" s="151">
        <v>0</v>
      </c>
      <c r="K452" s="151">
        <v>0</v>
      </c>
      <c r="L452" s="151">
        <v>0</v>
      </c>
      <c r="M452" s="151">
        <v>0</v>
      </c>
      <c r="N452" s="151">
        <v>0</v>
      </c>
      <c r="O452" s="152">
        <v>0</v>
      </c>
      <c r="P452" s="152">
        <v>0</v>
      </c>
      <c r="Q452" s="151">
        <v>0</v>
      </c>
      <c r="R452" s="151">
        <v>0</v>
      </c>
      <c r="S452" s="153">
        <v>0</v>
      </c>
      <c r="T452" s="154">
        <v>0</v>
      </c>
    </row>
    <row r="453" spans="1:20" ht="20.399999999999999" hidden="1" x14ac:dyDescent="0.25">
      <c r="A453" s="150" t="s">
        <v>1021</v>
      </c>
      <c r="B453" s="150" t="s">
        <v>574</v>
      </c>
      <c r="C453" s="150" t="s">
        <v>263</v>
      </c>
      <c r="D453" s="150" t="s">
        <v>278</v>
      </c>
      <c r="E453" s="150" t="s">
        <v>580</v>
      </c>
      <c r="F453" s="150" t="s">
        <v>580</v>
      </c>
      <c r="G453" s="151">
        <v>2530928</v>
      </c>
      <c r="H453" s="151">
        <v>7017</v>
      </c>
      <c r="I453" s="151">
        <v>0</v>
      </c>
      <c r="J453" s="151">
        <v>0</v>
      </c>
      <c r="K453" s="151">
        <v>0</v>
      </c>
      <c r="L453" s="151">
        <v>0</v>
      </c>
      <c r="M453" s="151">
        <v>0</v>
      </c>
      <c r="N453" s="151">
        <v>0</v>
      </c>
      <c r="O453" s="152">
        <v>0</v>
      </c>
      <c r="P453" s="152">
        <v>0</v>
      </c>
      <c r="Q453" s="151">
        <v>0</v>
      </c>
      <c r="R453" s="151">
        <v>0</v>
      </c>
      <c r="S453" s="153">
        <v>2530928</v>
      </c>
      <c r="T453" s="154">
        <v>7017</v>
      </c>
    </row>
    <row r="454" spans="1:20" ht="30.6" hidden="1" x14ac:dyDescent="0.25">
      <c r="A454" s="150" t="s">
        <v>1021</v>
      </c>
      <c r="B454" s="150" t="s">
        <v>574</v>
      </c>
      <c r="C454" s="150" t="s">
        <v>268</v>
      </c>
      <c r="D454" s="150" t="s">
        <v>300</v>
      </c>
      <c r="E454" s="150" t="s">
        <v>581</v>
      </c>
      <c r="F454" s="150" t="s">
        <v>581</v>
      </c>
      <c r="G454" s="151">
        <v>90375</v>
      </c>
      <c r="H454" s="151">
        <v>0</v>
      </c>
      <c r="I454" s="151">
        <v>640815</v>
      </c>
      <c r="J454" s="151">
        <v>0</v>
      </c>
      <c r="K454" s="151">
        <v>0</v>
      </c>
      <c r="L454" s="151">
        <v>0</v>
      </c>
      <c r="M454" s="151">
        <v>0</v>
      </c>
      <c r="N454" s="151">
        <v>0</v>
      </c>
      <c r="O454" s="152">
        <v>0</v>
      </c>
      <c r="P454" s="152">
        <v>0</v>
      </c>
      <c r="Q454" s="151">
        <v>640815</v>
      </c>
      <c r="R454" s="151">
        <v>0</v>
      </c>
      <c r="S454" s="153">
        <v>731190</v>
      </c>
      <c r="T454" s="154">
        <v>0</v>
      </c>
    </row>
    <row r="455" spans="1:20" ht="40.799999999999997" hidden="1" x14ac:dyDescent="0.25">
      <c r="A455" s="150" t="s">
        <v>1021</v>
      </c>
      <c r="B455" s="150" t="s">
        <v>582</v>
      </c>
      <c r="C455" s="150" t="s">
        <v>234</v>
      </c>
      <c r="D455" s="150" t="s">
        <v>288</v>
      </c>
      <c r="E455" s="150" t="s">
        <v>583</v>
      </c>
      <c r="F455" s="150" t="s">
        <v>583</v>
      </c>
      <c r="G455" s="151">
        <v>0</v>
      </c>
      <c r="H455" s="151">
        <v>0</v>
      </c>
      <c r="I455" s="151">
        <v>0</v>
      </c>
      <c r="J455" s="151">
        <v>0</v>
      </c>
      <c r="K455" s="151">
        <v>70038261</v>
      </c>
      <c r="L455" s="151">
        <v>171377</v>
      </c>
      <c r="M455" s="151">
        <v>0</v>
      </c>
      <c r="N455" s="151">
        <v>0</v>
      </c>
      <c r="O455" s="152">
        <v>0</v>
      </c>
      <c r="P455" s="152">
        <v>0</v>
      </c>
      <c r="Q455" s="151">
        <v>70038261</v>
      </c>
      <c r="R455" s="151">
        <v>171377</v>
      </c>
      <c r="S455" s="153">
        <v>70038261</v>
      </c>
      <c r="T455" s="154">
        <v>171377</v>
      </c>
    </row>
    <row r="456" spans="1:20" ht="40.799999999999997" hidden="1" x14ac:dyDescent="0.25">
      <c r="A456" s="150" t="s">
        <v>1021</v>
      </c>
      <c r="B456" s="150" t="s">
        <v>582</v>
      </c>
      <c r="C456" s="150" t="s">
        <v>234</v>
      </c>
      <c r="D456" s="150" t="s">
        <v>290</v>
      </c>
      <c r="E456" s="150" t="s">
        <v>584</v>
      </c>
      <c r="F456" s="150" t="s">
        <v>584</v>
      </c>
      <c r="G456" s="151">
        <v>35294711</v>
      </c>
      <c r="H456" s="151">
        <v>94101</v>
      </c>
      <c r="I456" s="151">
        <v>106844589</v>
      </c>
      <c r="J456" s="151">
        <v>265792</v>
      </c>
      <c r="K456" s="151">
        <v>156614822</v>
      </c>
      <c r="L456" s="151">
        <v>403498</v>
      </c>
      <c r="M456" s="151">
        <v>6595334</v>
      </c>
      <c r="N456" s="151">
        <v>12747</v>
      </c>
      <c r="O456" s="152">
        <v>0</v>
      </c>
      <c r="P456" s="152">
        <v>0</v>
      </c>
      <c r="Q456" s="151">
        <v>270054745</v>
      </c>
      <c r="R456" s="151">
        <v>682037</v>
      </c>
      <c r="S456" s="153">
        <v>305349456</v>
      </c>
      <c r="T456" s="154">
        <v>776138</v>
      </c>
    </row>
    <row r="457" spans="1:20" ht="20.399999999999999" hidden="1" x14ac:dyDescent="0.25">
      <c r="A457" s="150" t="s">
        <v>1021</v>
      </c>
      <c r="B457" s="150" t="s">
        <v>582</v>
      </c>
      <c r="C457" s="150" t="s">
        <v>242</v>
      </c>
      <c r="D457" s="150" t="s">
        <v>242</v>
      </c>
      <c r="E457" s="150" t="s">
        <v>585</v>
      </c>
      <c r="F457" s="150" t="s">
        <v>585</v>
      </c>
      <c r="G457" s="151">
        <v>17301892</v>
      </c>
      <c r="H457" s="151">
        <v>0</v>
      </c>
      <c r="I457" s="151">
        <v>97753215</v>
      </c>
      <c r="J457" s="151">
        <v>0</v>
      </c>
      <c r="K457" s="151">
        <v>0</v>
      </c>
      <c r="L457" s="151">
        <v>0</v>
      </c>
      <c r="M457" s="151">
        <v>0</v>
      </c>
      <c r="N457" s="151">
        <v>0</v>
      </c>
      <c r="O457" s="152">
        <v>0</v>
      </c>
      <c r="P457" s="152">
        <v>0</v>
      </c>
      <c r="Q457" s="151">
        <v>97753215</v>
      </c>
      <c r="R457" s="151">
        <v>0</v>
      </c>
      <c r="S457" s="153">
        <v>115055107</v>
      </c>
      <c r="T457" s="154">
        <v>0</v>
      </c>
    </row>
    <row r="458" spans="1:20" ht="20.399999999999999" hidden="1" x14ac:dyDescent="0.25">
      <c r="A458" s="150" t="s">
        <v>1021</v>
      </c>
      <c r="B458" s="150" t="s">
        <v>582</v>
      </c>
      <c r="C458" s="150" t="s">
        <v>247</v>
      </c>
      <c r="D458" s="150" t="s">
        <v>293</v>
      </c>
      <c r="E458" s="150" t="s">
        <v>586</v>
      </c>
      <c r="F458" s="150" t="s">
        <v>586</v>
      </c>
      <c r="G458" s="151">
        <v>0</v>
      </c>
      <c r="H458" s="151">
        <v>0</v>
      </c>
      <c r="I458" s="151">
        <v>0</v>
      </c>
      <c r="J458" s="151">
        <v>0</v>
      </c>
      <c r="K458" s="151">
        <v>30798516</v>
      </c>
      <c r="L458" s="151">
        <v>69346</v>
      </c>
      <c r="M458" s="151">
        <v>0</v>
      </c>
      <c r="N458" s="151">
        <v>0</v>
      </c>
      <c r="O458" s="152">
        <v>0</v>
      </c>
      <c r="P458" s="152">
        <v>0</v>
      </c>
      <c r="Q458" s="151">
        <v>30798516</v>
      </c>
      <c r="R458" s="151">
        <v>69346</v>
      </c>
      <c r="S458" s="153">
        <v>30798516</v>
      </c>
      <c r="T458" s="154">
        <v>69346</v>
      </c>
    </row>
    <row r="459" spans="1:20" ht="20.399999999999999" hidden="1" x14ac:dyDescent="0.25">
      <c r="A459" s="150" t="s">
        <v>1021</v>
      </c>
      <c r="B459" s="150" t="s">
        <v>582</v>
      </c>
      <c r="C459" s="150" t="s">
        <v>253</v>
      </c>
      <c r="D459" s="150" t="s">
        <v>253</v>
      </c>
      <c r="E459" s="150" t="s">
        <v>587</v>
      </c>
      <c r="F459" s="150" t="s">
        <v>587</v>
      </c>
      <c r="G459" s="151">
        <v>0</v>
      </c>
      <c r="H459" s="151">
        <v>0</v>
      </c>
      <c r="I459" s="151">
        <v>0</v>
      </c>
      <c r="J459" s="151">
        <v>0</v>
      </c>
      <c r="K459" s="151">
        <v>0</v>
      </c>
      <c r="L459" s="151">
        <v>0</v>
      </c>
      <c r="M459" s="151">
        <v>0</v>
      </c>
      <c r="N459" s="151">
        <v>0</v>
      </c>
      <c r="O459" s="152">
        <v>83195960</v>
      </c>
      <c r="P459" s="152">
        <v>189436</v>
      </c>
      <c r="Q459" s="151">
        <v>0</v>
      </c>
      <c r="R459" s="151">
        <v>0</v>
      </c>
      <c r="S459" s="153">
        <v>0</v>
      </c>
      <c r="T459" s="154">
        <v>0</v>
      </c>
    </row>
    <row r="460" spans="1:20" ht="20.399999999999999" hidden="1" x14ac:dyDescent="0.25">
      <c r="A460" s="150" t="s">
        <v>1021</v>
      </c>
      <c r="B460" s="150" t="s">
        <v>582</v>
      </c>
      <c r="C460" s="150" t="s">
        <v>255</v>
      </c>
      <c r="D460" s="150" t="s">
        <v>255</v>
      </c>
      <c r="E460" s="150" t="s">
        <v>588</v>
      </c>
      <c r="F460" s="150" t="s">
        <v>588</v>
      </c>
      <c r="G460" s="151">
        <v>11757289</v>
      </c>
      <c r="H460" s="151">
        <v>0</v>
      </c>
      <c r="I460" s="151">
        <v>504050726</v>
      </c>
      <c r="J460" s="151">
        <v>0</v>
      </c>
      <c r="K460" s="151">
        <v>0</v>
      </c>
      <c r="L460" s="151">
        <v>0</v>
      </c>
      <c r="M460" s="151">
        <v>0</v>
      </c>
      <c r="N460" s="151">
        <v>0</v>
      </c>
      <c r="O460" s="152">
        <v>0</v>
      </c>
      <c r="P460" s="152">
        <v>0</v>
      </c>
      <c r="Q460" s="151">
        <v>504050726</v>
      </c>
      <c r="R460" s="151">
        <v>0</v>
      </c>
      <c r="S460" s="153">
        <v>515808015</v>
      </c>
      <c r="T460" s="154">
        <v>0</v>
      </c>
    </row>
    <row r="461" spans="1:20" ht="20.399999999999999" hidden="1" x14ac:dyDescent="0.25">
      <c r="A461" s="150" t="s">
        <v>1021</v>
      </c>
      <c r="B461" s="150" t="s">
        <v>582</v>
      </c>
      <c r="C461" s="150" t="s">
        <v>260</v>
      </c>
      <c r="D461" s="150" t="s">
        <v>297</v>
      </c>
      <c r="E461" s="150" t="s">
        <v>589</v>
      </c>
      <c r="F461" s="150" t="s">
        <v>589</v>
      </c>
      <c r="G461" s="151">
        <v>0</v>
      </c>
      <c r="H461" s="151">
        <v>0</v>
      </c>
      <c r="I461" s="151">
        <v>25016</v>
      </c>
      <c r="J461" s="151">
        <v>83</v>
      </c>
      <c r="K461" s="151">
        <v>0</v>
      </c>
      <c r="L461" s="151">
        <v>0</v>
      </c>
      <c r="M461" s="151">
        <v>0</v>
      </c>
      <c r="N461" s="151">
        <v>0</v>
      </c>
      <c r="O461" s="152">
        <v>0</v>
      </c>
      <c r="P461" s="152">
        <v>0</v>
      </c>
      <c r="Q461" s="151">
        <v>25016</v>
      </c>
      <c r="R461" s="151">
        <v>83</v>
      </c>
      <c r="S461" s="153">
        <v>25016</v>
      </c>
      <c r="T461" s="154">
        <v>83</v>
      </c>
    </row>
    <row r="462" spans="1:20" ht="20.399999999999999" hidden="1" x14ac:dyDescent="0.25">
      <c r="A462" s="150" t="s">
        <v>1021</v>
      </c>
      <c r="B462" s="150" t="s">
        <v>582</v>
      </c>
      <c r="C462" s="150" t="s">
        <v>263</v>
      </c>
      <c r="D462" s="150" t="s">
        <v>278</v>
      </c>
      <c r="E462" s="150" t="s">
        <v>590</v>
      </c>
      <c r="F462" s="150" t="s">
        <v>590</v>
      </c>
      <c r="G462" s="151">
        <v>0</v>
      </c>
      <c r="H462" s="151">
        <v>0</v>
      </c>
      <c r="I462" s="151">
        <v>0</v>
      </c>
      <c r="J462" s="151">
        <v>0</v>
      </c>
      <c r="K462" s="151">
        <v>4357194</v>
      </c>
      <c r="L462" s="151">
        <v>18325</v>
      </c>
      <c r="M462" s="151">
        <v>0</v>
      </c>
      <c r="N462" s="151">
        <v>0</v>
      </c>
      <c r="O462" s="152">
        <v>0</v>
      </c>
      <c r="P462" s="152">
        <v>0</v>
      </c>
      <c r="Q462" s="151">
        <v>4357194</v>
      </c>
      <c r="R462" s="151">
        <v>18325</v>
      </c>
      <c r="S462" s="153">
        <v>4357194</v>
      </c>
      <c r="T462" s="154">
        <v>18325</v>
      </c>
    </row>
    <row r="463" spans="1:20" ht="30.6" hidden="1" x14ac:dyDescent="0.25">
      <c r="A463" s="150" t="s">
        <v>1021</v>
      </c>
      <c r="B463" s="150" t="s">
        <v>582</v>
      </c>
      <c r="C463" s="150" t="s">
        <v>268</v>
      </c>
      <c r="D463" s="150" t="s">
        <v>300</v>
      </c>
      <c r="E463" s="150" t="s">
        <v>591</v>
      </c>
      <c r="F463" s="150" t="s">
        <v>591</v>
      </c>
      <c r="G463" s="151">
        <v>0</v>
      </c>
      <c r="H463" s="151">
        <v>0</v>
      </c>
      <c r="I463" s="151">
        <v>837636</v>
      </c>
      <c r="J463" s="151">
        <v>0</v>
      </c>
      <c r="K463" s="151">
        <v>0</v>
      </c>
      <c r="L463" s="151">
        <v>0</v>
      </c>
      <c r="M463" s="151">
        <v>0</v>
      </c>
      <c r="N463" s="151">
        <v>0</v>
      </c>
      <c r="O463" s="152">
        <v>0</v>
      </c>
      <c r="P463" s="152">
        <v>0</v>
      </c>
      <c r="Q463" s="151">
        <v>837636</v>
      </c>
      <c r="R463" s="151">
        <v>0</v>
      </c>
      <c r="S463" s="153">
        <v>837636</v>
      </c>
      <c r="T463" s="154">
        <v>0</v>
      </c>
    </row>
    <row r="464" spans="1:20" ht="40.799999999999997" hidden="1" x14ac:dyDescent="0.25">
      <c r="A464" s="150" t="s">
        <v>1021</v>
      </c>
      <c r="B464" s="150" t="s">
        <v>592</v>
      </c>
      <c r="C464" s="150" t="s">
        <v>234</v>
      </c>
      <c r="D464" s="150" t="s">
        <v>281</v>
      </c>
      <c r="E464" s="150" t="s">
        <v>593</v>
      </c>
      <c r="F464" s="150" t="s">
        <v>593</v>
      </c>
      <c r="G464" s="151">
        <v>14484772</v>
      </c>
      <c r="H464" s="151">
        <v>30568</v>
      </c>
      <c r="I464" s="151">
        <v>13006239</v>
      </c>
      <c r="J464" s="151">
        <v>38034.14</v>
      </c>
      <c r="K464" s="151">
        <v>37670079</v>
      </c>
      <c r="L464" s="151">
        <v>147990.1</v>
      </c>
      <c r="M464" s="151">
        <v>0</v>
      </c>
      <c r="N464" s="151">
        <v>0</v>
      </c>
      <c r="O464" s="152">
        <v>0</v>
      </c>
      <c r="P464" s="152">
        <v>0</v>
      </c>
      <c r="Q464" s="151">
        <v>50676318</v>
      </c>
      <c r="R464" s="151">
        <v>186024.24</v>
      </c>
      <c r="S464" s="153">
        <v>65161090</v>
      </c>
      <c r="T464" s="154">
        <v>216593.1</v>
      </c>
    </row>
    <row r="465" spans="1:20" ht="20.399999999999999" hidden="1" x14ac:dyDescent="0.25">
      <c r="A465" s="150" t="s">
        <v>1021</v>
      </c>
      <c r="B465" s="150" t="s">
        <v>592</v>
      </c>
      <c r="C465" s="150" t="s">
        <v>242</v>
      </c>
      <c r="D465" s="150" t="s">
        <v>242</v>
      </c>
      <c r="E465" s="150" t="s">
        <v>594</v>
      </c>
      <c r="F465" s="150" t="s">
        <v>594</v>
      </c>
      <c r="G465" s="151">
        <v>5049669</v>
      </c>
      <c r="H465" s="151">
        <v>0</v>
      </c>
      <c r="I465" s="151">
        <v>21183731</v>
      </c>
      <c r="J465" s="151">
        <v>0</v>
      </c>
      <c r="K465" s="151">
        <v>0</v>
      </c>
      <c r="L465" s="151">
        <v>0</v>
      </c>
      <c r="M465" s="151">
        <v>0</v>
      </c>
      <c r="N465" s="151">
        <v>0</v>
      </c>
      <c r="O465" s="152">
        <v>0</v>
      </c>
      <c r="P465" s="152">
        <v>0</v>
      </c>
      <c r="Q465" s="151">
        <v>21183731</v>
      </c>
      <c r="R465" s="151">
        <v>0</v>
      </c>
      <c r="S465" s="153">
        <v>26233400</v>
      </c>
      <c r="T465" s="154">
        <v>0</v>
      </c>
    </row>
    <row r="466" spans="1:20" ht="20.399999999999999" hidden="1" x14ac:dyDescent="0.25">
      <c r="A466" s="150" t="s">
        <v>1021</v>
      </c>
      <c r="B466" s="150" t="s">
        <v>592</v>
      </c>
      <c r="C466" s="150" t="s">
        <v>253</v>
      </c>
      <c r="D466" s="150" t="s">
        <v>253</v>
      </c>
      <c r="E466" s="150" t="s">
        <v>595</v>
      </c>
      <c r="F466" s="150" t="s">
        <v>595</v>
      </c>
      <c r="G466" s="151">
        <v>0</v>
      </c>
      <c r="H466" s="151">
        <v>0</v>
      </c>
      <c r="I466" s="151">
        <v>0</v>
      </c>
      <c r="J466" s="151">
        <v>0</v>
      </c>
      <c r="K466" s="151">
        <v>0</v>
      </c>
      <c r="L466" s="151">
        <v>0</v>
      </c>
      <c r="M466" s="151">
        <v>0</v>
      </c>
      <c r="N466" s="151">
        <v>0</v>
      </c>
      <c r="O466" s="152">
        <v>3066582</v>
      </c>
      <c r="P466" s="152">
        <v>9971.0400390625</v>
      </c>
      <c r="Q466" s="151">
        <v>0</v>
      </c>
      <c r="R466" s="151">
        <v>0</v>
      </c>
      <c r="S466" s="153">
        <v>0</v>
      </c>
      <c r="T466" s="154">
        <v>0</v>
      </c>
    </row>
    <row r="467" spans="1:20" ht="20.399999999999999" hidden="1" x14ac:dyDescent="0.25">
      <c r="A467" s="150" t="s">
        <v>1021</v>
      </c>
      <c r="B467" s="150" t="s">
        <v>592</v>
      </c>
      <c r="C467" s="150" t="s">
        <v>255</v>
      </c>
      <c r="D467" s="150" t="s">
        <v>255</v>
      </c>
      <c r="E467" s="150" t="s">
        <v>596</v>
      </c>
      <c r="F467" s="150" t="s">
        <v>596</v>
      </c>
      <c r="G467" s="151">
        <v>1241192</v>
      </c>
      <c r="H467" s="151">
        <v>0</v>
      </c>
      <c r="I467" s="151">
        <v>83900665</v>
      </c>
      <c r="J467" s="151">
        <v>0</v>
      </c>
      <c r="K467" s="151">
        <v>0</v>
      </c>
      <c r="L467" s="151">
        <v>0</v>
      </c>
      <c r="M467" s="151">
        <v>0</v>
      </c>
      <c r="N467" s="151">
        <v>0</v>
      </c>
      <c r="O467" s="152">
        <v>0</v>
      </c>
      <c r="P467" s="152">
        <v>0</v>
      </c>
      <c r="Q467" s="151">
        <v>83900665</v>
      </c>
      <c r="R467" s="151">
        <v>0</v>
      </c>
      <c r="S467" s="153">
        <v>85141857</v>
      </c>
      <c r="T467" s="154">
        <v>0</v>
      </c>
    </row>
    <row r="468" spans="1:20" ht="20.399999999999999" hidden="1" x14ac:dyDescent="0.25">
      <c r="A468" s="150" t="s">
        <v>1021</v>
      </c>
      <c r="B468" s="150" t="s">
        <v>592</v>
      </c>
      <c r="C468" s="150" t="s">
        <v>260</v>
      </c>
      <c r="D468" s="150" t="s">
        <v>297</v>
      </c>
      <c r="E468" s="150" t="s">
        <v>597</v>
      </c>
      <c r="F468" s="150" t="s">
        <v>597</v>
      </c>
      <c r="G468" s="151">
        <v>39461</v>
      </c>
      <c r="H468" s="151">
        <v>88</v>
      </c>
      <c r="I468" s="151">
        <v>159663</v>
      </c>
      <c r="J468" s="151">
        <v>429.18</v>
      </c>
      <c r="K468" s="151">
        <v>0</v>
      </c>
      <c r="L468" s="151">
        <v>0</v>
      </c>
      <c r="M468" s="151">
        <v>0</v>
      </c>
      <c r="N468" s="151">
        <v>0</v>
      </c>
      <c r="O468" s="152">
        <v>0</v>
      </c>
      <c r="P468" s="152">
        <v>0</v>
      </c>
      <c r="Q468" s="151">
        <v>159663</v>
      </c>
      <c r="R468" s="151">
        <v>429.18</v>
      </c>
      <c r="S468" s="153">
        <v>199124</v>
      </c>
      <c r="T468" s="154">
        <v>517.98</v>
      </c>
    </row>
    <row r="469" spans="1:20" ht="20.399999999999999" hidden="1" x14ac:dyDescent="0.25">
      <c r="A469" s="150" t="s">
        <v>1021</v>
      </c>
      <c r="B469" s="150" t="s">
        <v>592</v>
      </c>
      <c r="C469" s="150" t="s">
        <v>263</v>
      </c>
      <c r="D469" s="150" t="s">
        <v>278</v>
      </c>
      <c r="E469" s="150" t="s">
        <v>598</v>
      </c>
      <c r="F469" s="150" t="s">
        <v>598</v>
      </c>
      <c r="G469" s="151">
        <v>199223</v>
      </c>
      <c r="H469" s="151">
        <v>579</v>
      </c>
      <c r="I469" s="151">
        <v>52836</v>
      </c>
      <c r="J469" s="151">
        <v>147.24</v>
      </c>
      <c r="K469" s="151">
        <v>763608</v>
      </c>
      <c r="L469" s="151">
        <v>2099.16</v>
      </c>
      <c r="M469" s="151">
        <v>0</v>
      </c>
      <c r="N469" s="151">
        <v>0</v>
      </c>
      <c r="O469" s="152">
        <v>0</v>
      </c>
      <c r="P469" s="152">
        <v>0</v>
      </c>
      <c r="Q469" s="151">
        <v>816444</v>
      </c>
      <c r="R469" s="151">
        <v>2246.4</v>
      </c>
      <c r="S469" s="153">
        <v>1015667</v>
      </c>
      <c r="T469" s="154">
        <v>2826</v>
      </c>
    </row>
    <row r="470" spans="1:20" ht="30.6" hidden="1" x14ac:dyDescent="0.25">
      <c r="A470" s="150" t="s">
        <v>1021</v>
      </c>
      <c r="B470" s="150" t="s">
        <v>592</v>
      </c>
      <c r="C470" s="150" t="s">
        <v>268</v>
      </c>
      <c r="D470" s="150" t="s">
        <v>300</v>
      </c>
      <c r="E470" s="150" t="s">
        <v>599</v>
      </c>
      <c r="F470" s="150" t="s">
        <v>599</v>
      </c>
      <c r="G470" s="151">
        <v>397118</v>
      </c>
      <c r="H470" s="151">
        <v>0</v>
      </c>
      <c r="I470" s="151">
        <v>204982</v>
      </c>
      <c r="J470" s="151">
        <v>0</v>
      </c>
      <c r="K470" s="151">
        <v>0</v>
      </c>
      <c r="L470" s="151">
        <v>0</v>
      </c>
      <c r="M470" s="151">
        <v>0</v>
      </c>
      <c r="N470" s="151">
        <v>0</v>
      </c>
      <c r="O470" s="152">
        <v>0</v>
      </c>
      <c r="P470" s="152">
        <v>0</v>
      </c>
      <c r="Q470" s="151">
        <v>204982</v>
      </c>
      <c r="R470" s="151">
        <v>0</v>
      </c>
      <c r="S470" s="153">
        <v>602100</v>
      </c>
      <c r="T470" s="154">
        <v>0</v>
      </c>
    </row>
    <row r="471" spans="1:20" ht="40.799999999999997" hidden="1" x14ac:dyDescent="0.25">
      <c r="A471" s="150" t="s">
        <v>1021</v>
      </c>
      <c r="B471" s="150" t="s">
        <v>600</v>
      </c>
      <c r="C471" s="150" t="s">
        <v>234</v>
      </c>
      <c r="D471" s="150" t="s">
        <v>281</v>
      </c>
      <c r="E471" s="150" t="s">
        <v>601</v>
      </c>
      <c r="F471" s="150" t="s">
        <v>601</v>
      </c>
      <c r="G471" s="151">
        <v>4329083</v>
      </c>
      <c r="H471" s="151">
        <v>10043</v>
      </c>
      <c r="I471" s="151">
        <v>3871474</v>
      </c>
      <c r="J471" s="151">
        <v>0</v>
      </c>
      <c r="K471" s="151">
        <v>31941389</v>
      </c>
      <c r="L471" s="151">
        <v>81705</v>
      </c>
      <c r="M471" s="151">
        <v>0</v>
      </c>
      <c r="N471" s="151">
        <v>0</v>
      </c>
      <c r="O471" s="152">
        <v>0</v>
      </c>
      <c r="P471" s="152">
        <v>0</v>
      </c>
      <c r="Q471" s="151">
        <v>35812863</v>
      </c>
      <c r="R471" s="151">
        <v>81705</v>
      </c>
      <c r="S471" s="153">
        <v>40141946</v>
      </c>
      <c r="T471" s="154">
        <v>91748.72</v>
      </c>
    </row>
    <row r="472" spans="1:20" ht="20.399999999999999" hidden="1" x14ac:dyDescent="0.25">
      <c r="A472" s="150" t="s">
        <v>1021</v>
      </c>
      <c r="B472" s="150" t="s">
        <v>600</v>
      </c>
      <c r="C472" s="150" t="s">
        <v>242</v>
      </c>
      <c r="D472" s="150" t="s">
        <v>242</v>
      </c>
      <c r="E472" s="150" t="s">
        <v>602</v>
      </c>
      <c r="F472" s="150" t="s">
        <v>602</v>
      </c>
      <c r="G472" s="151">
        <v>2306095.37</v>
      </c>
      <c r="H472" s="151">
        <v>0</v>
      </c>
      <c r="I472" s="151">
        <v>9889489</v>
      </c>
      <c r="J472" s="151">
        <v>0</v>
      </c>
      <c r="K472" s="151">
        <v>0</v>
      </c>
      <c r="L472" s="151">
        <v>0</v>
      </c>
      <c r="M472" s="151">
        <v>0</v>
      </c>
      <c r="N472" s="151">
        <v>0</v>
      </c>
      <c r="O472" s="152">
        <v>0</v>
      </c>
      <c r="P472" s="152">
        <v>0</v>
      </c>
      <c r="Q472" s="151">
        <v>9889489</v>
      </c>
      <c r="R472" s="151">
        <v>0</v>
      </c>
      <c r="S472" s="153">
        <v>12195584.369999999</v>
      </c>
      <c r="T472" s="154">
        <v>0</v>
      </c>
    </row>
    <row r="473" spans="1:20" ht="20.399999999999999" hidden="1" x14ac:dyDescent="0.25">
      <c r="A473" s="150" t="s">
        <v>1021</v>
      </c>
      <c r="B473" s="150" t="s">
        <v>600</v>
      </c>
      <c r="C473" s="150" t="s">
        <v>253</v>
      </c>
      <c r="D473" s="150" t="s">
        <v>253</v>
      </c>
      <c r="E473" s="150" t="s">
        <v>603</v>
      </c>
      <c r="F473" s="150" t="s">
        <v>603</v>
      </c>
      <c r="G473" s="151">
        <v>0</v>
      </c>
      <c r="H473" s="151">
        <v>0</v>
      </c>
      <c r="I473" s="151">
        <v>0</v>
      </c>
      <c r="J473" s="151">
        <v>0</v>
      </c>
      <c r="K473" s="151">
        <v>0</v>
      </c>
      <c r="L473" s="151">
        <v>0</v>
      </c>
      <c r="M473" s="151">
        <v>0</v>
      </c>
      <c r="N473" s="151">
        <v>0</v>
      </c>
      <c r="O473" s="152">
        <v>13146992</v>
      </c>
      <c r="P473" s="152">
        <v>25099.08984375</v>
      </c>
      <c r="Q473" s="151">
        <v>0</v>
      </c>
      <c r="R473" s="151">
        <v>0</v>
      </c>
      <c r="S473" s="153">
        <v>0</v>
      </c>
      <c r="T473" s="154">
        <v>0</v>
      </c>
    </row>
    <row r="474" spans="1:20" hidden="1" x14ac:dyDescent="0.25">
      <c r="A474" s="150" t="s">
        <v>1021</v>
      </c>
      <c r="B474" s="150" t="s">
        <v>600</v>
      </c>
      <c r="C474" s="150" t="s">
        <v>255</v>
      </c>
      <c r="D474" s="150" t="s">
        <v>255</v>
      </c>
      <c r="E474" s="150" t="s">
        <v>604</v>
      </c>
      <c r="F474" s="150" t="s">
        <v>604</v>
      </c>
      <c r="G474" s="151">
        <v>400993</v>
      </c>
      <c r="H474" s="151">
        <v>0</v>
      </c>
      <c r="I474" s="151">
        <v>30572976</v>
      </c>
      <c r="J474" s="151">
        <v>0</v>
      </c>
      <c r="K474" s="151">
        <v>3708</v>
      </c>
      <c r="L474" s="151">
        <v>0</v>
      </c>
      <c r="M474" s="151">
        <v>0</v>
      </c>
      <c r="N474" s="151">
        <v>0</v>
      </c>
      <c r="O474" s="152">
        <v>0</v>
      </c>
      <c r="P474" s="152">
        <v>0</v>
      </c>
      <c r="Q474" s="151">
        <v>30576684</v>
      </c>
      <c r="R474" s="151">
        <v>0</v>
      </c>
      <c r="S474" s="153">
        <v>30977677</v>
      </c>
      <c r="T474" s="154">
        <v>0</v>
      </c>
    </row>
    <row r="475" spans="1:20" ht="20.399999999999999" hidden="1" x14ac:dyDescent="0.25">
      <c r="A475" s="150" t="s">
        <v>1021</v>
      </c>
      <c r="B475" s="150" t="s">
        <v>600</v>
      </c>
      <c r="C475" s="150" t="s">
        <v>263</v>
      </c>
      <c r="D475" s="150" t="s">
        <v>278</v>
      </c>
      <c r="E475" s="150" t="s">
        <v>605</v>
      </c>
      <c r="F475" s="150" t="s">
        <v>605</v>
      </c>
      <c r="G475" s="151">
        <v>0</v>
      </c>
      <c r="H475" s="151">
        <v>0</v>
      </c>
      <c r="I475" s="151">
        <v>0</v>
      </c>
      <c r="J475" s="151">
        <v>0</v>
      </c>
      <c r="K475" s="151">
        <v>1073512</v>
      </c>
      <c r="L475" s="151">
        <v>2981</v>
      </c>
      <c r="M475" s="151">
        <v>0</v>
      </c>
      <c r="N475" s="151">
        <v>0</v>
      </c>
      <c r="O475" s="152">
        <v>0</v>
      </c>
      <c r="P475" s="152">
        <v>0</v>
      </c>
      <c r="Q475" s="151">
        <v>1073512</v>
      </c>
      <c r="R475" s="151">
        <v>2981</v>
      </c>
      <c r="S475" s="153">
        <v>1073512</v>
      </c>
      <c r="T475" s="154">
        <v>2981</v>
      </c>
    </row>
    <row r="476" spans="1:20" ht="30.6" hidden="1" x14ac:dyDescent="0.25">
      <c r="A476" s="150" t="s">
        <v>1021</v>
      </c>
      <c r="B476" s="150" t="s">
        <v>600</v>
      </c>
      <c r="C476" s="150" t="s">
        <v>268</v>
      </c>
      <c r="D476" s="150" t="s">
        <v>300</v>
      </c>
      <c r="E476" s="150" t="s">
        <v>606</v>
      </c>
      <c r="F476" s="150" t="s">
        <v>606</v>
      </c>
      <c r="G476" s="151">
        <v>0</v>
      </c>
      <c r="H476" s="151">
        <v>0</v>
      </c>
      <c r="I476" s="151">
        <v>0</v>
      </c>
      <c r="J476" s="151">
        <v>0</v>
      </c>
      <c r="K476" s="151">
        <v>224089</v>
      </c>
      <c r="L476" s="151">
        <v>0</v>
      </c>
      <c r="M476" s="151">
        <v>0</v>
      </c>
      <c r="N476" s="151">
        <v>0</v>
      </c>
      <c r="O476" s="152">
        <v>0</v>
      </c>
      <c r="P476" s="152">
        <v>0</v>
      </c>
      <c r="Q476" s="151">
        <v>224089</v>
      </c>
      <c r="R476" s="151">
        <v>0</v>
      </c>
      <c r="S476" s="153">
        <v>224089</v>
      </c>
      <c r="T476" s="154">
        <v>0</v>
      </c>
    </row>
    <row r="477" spans="1:20" ht="40.799999999999997" hidden="1" x14ac:dyDescent="0.25">
      <c r="A477" s="150" t="s">
        <v>1021</v>
      </c>
      <c r="B477" s="150" t="s">
        <v>607</v>
      </c>
      <c r="C477" s="150" t="s">
        <v>234</v>
      </c>
      <c r="D477" s="150" t="s">
        <v>281</v>
      </c>
      <c r="E477" s="150" t="s">
        <v>608</v>
      </c>
      <c r="F477" s="150" t="s">
        <v>608</v>
      </c>
      <c r="G477" s="151">
        <v>3414386</v>
      </c>
      <c r="H477" s="151">
        <v>10148</v>
      </c>
      <c r="I477" s="151">
        <v>2672665</v>
      </c>
      <c r="J477" s="151">
        <v>6971</v>
      </c>
      <c r="K477" s="151">
        <v>30020913</v>
      </c>
      <c r="L477" s="151">
        <v>92027</v>
      </c>
      <c r="M477" s="151">
        <v>0</v>
      </c>
      <c r="N477" s="151">
        <v>0</v>
      </c>
      <c r="O477" s="152">
        <v>0</v>
      </c>
      <c r="P477" s="152">
        <v>0</v>
      </c>
      <c r="Q477" s="151">
        <v>32693578</v>
      </c>
      <c r="R477" s="151">
        <v>98998</v>
      </c>
      <c r="S477" s="153">
        <v>36107964</v>
      </c>
      <c r="T477" s="154">
        <v>109146.85</v>
      </c>
    </row>
    <row r="478" spans="1:20" ht="20.399999999999999" hidden="1" x14ac:dyDescent="0.25">
      <c r="A478" s="150" t="s">
        <v>1021</v>
      </c>
      <c r="B478" s="150" t="s">
        <v>607</v>
      </c>
      <c r="C478" s="150" t="s">
        <v>242</v>
      </c>
      <c r="D478" s="150" t="s">
        <v>242</v>
      </c>
      <c r="E478" s="150" t="s">
        <v>609</v>
      </c>
      <c r="F478" s="150" t="s">
        <v>609</v>
      </c>
      <c r="G478" s="151">
        <v>3120931</v>
      </c>
      <c r="H478" s="151">
        <v>0</v>
      </c>
      <c r="I478" s="151">
        <v>15351205</v>
      </c>
      <c r="J478" s="151">
        <v>0</v>
      </c>
      <c r="K478" s="151">
        <v>0</v>
      </c>
      <c r="L478" s="151">
        <v>0</v>
      </c>
      <c r="M478" s="151">
        <v>0</v>
      </c>
      <c r="N478" s="151">
        <v>0</v>
      </c>
      <c r="O478" s="152">
        <v>0</v>
      </c>
      <c r="P478" s="152">
        <v>0</v>
      </c>
      <c r="Q478" s="151">
        <v>15351205</v>
      </c>
      <c r="R478" s="151">
        <v>0</v>
      </c>
      <c r="S478" s="153">
        <v>18472136</v>
      </c>
      <c r="T478" s="154">
        <v>0</v>
      </c>
    </row>
    <row r="479" spans="1:20" ht="20.399999999999999" hidden="1" x14ac:dyDescent="0.25">
      <c r="A479" s="150" t="s">
        <v>1021</v>
      </c>
      <c r="B479" s="150" t="s">
        <v>607</v>
      </c>
      <c r="C479" s="150" t="s">
        <v>253</v>
      </c>
      <c r="D479" s="150" t="s">
        <v>253</v>
      </c>
      <c r="E479" s="150" t="s">
        <v>610</v>
      </c>
      <c r="F479" s="150" t="s">
        <v>610</v>
      </c>
      <c r="G479" s="151">
        <v>0</v>
      </c>
      <c r="H479" s="151">
        <v>0</v>
      </c>
      <c r="I479" s="151">
        <v>0</v>
      </c>
      <c r="J479" s="151">
        <v>0</v>
      </c>
      <c r="K479" s="151">
        <v>0</v>
      </c>
      <c r="L479" s="151">
        <v>0</v>
      </c>
      <c r="M479" s="151">
        <v>0</v>
      </c>
      <c r="N479" s="151">
        <v>0</v>
      </c>
      <c r="O479" s="152">
        <v>919193472</v>
      </c>
      <c r="P479" s="152">
        <v>29177</v>
      </c>
      <c r="Q479" s="151">
        <v>0</v>
      </c>
      <c r="R479" s="151">
        <v>0</v>
      </c>
      <c r="S479" s="153">
        <v>0</v>
      </c>
      <c r="T479" s="154">
        <v>0</v>
      </c>
    </row>
    <row r="480" spans="1:20" ht="20.399999999999999" hidden="1" x14ac:dyDescent="0.25">
      <c r="A480" s="150" t="s">
        <v>1021</v>
      </c>
      <c r="B480" s="150" t="s">
        <v>607</v>
      </c>
      <c r="C480" s="150" t="s">
        <v>255</v>
      </c>
      <c r="D480" s="150" t="s">
        <v>255</v>
      </c>
      <c r="E480" s="150" t="s">
        <v>611</v>
      </c>
      <c r="F480" s="150" t="s">
        <v>611</v>
      </c>
      <c r="G480" s="151">
        <v>581399</v>
      </c>
      <c r="H480" s="151">
        <v>0</v>
      </c>
      <c r="I480" s="151">
        <v>43005685</v>
      </c>
      <c r="J480" s="151">
        <v>0</v>
      </c>
      <c r="K480" s="151">
        <v>0</v>
      </c>
      <c r="L480" s="151">
        <v>0</v>
      </c>
      <c r="M480" s="151">
        <v>0</v>
      </c>
      <c r="N480" s="151">
        <v>0</v>
      </c>
      <c r="O480" s="152">
        <v>0</v>
      </c>
      <c r="P480" s="152">
        <v>0</v>
      </c>
      <c r="Q480" s="151">
        <v>43005685</v>
      </c>
      <c r="R480" s="151">
        <v>0</v>
      </c>
      <c r="S480" s="153">
        <v>43587084</v>
      </c>
      <c r="T480" s="154">
        <v>0</v>
      </c>
    </row>
    <row r="481" spans="1:20" ht="20.399999999999999" hidden="1" x14ac:dyDescent="0.25">
      <c r="A481" s="150" t="s">
        <v>1021</v>
      </c>
      <c r="B481" s="150" t="s">
        <v>607</v>
      </c>
      <c r="C481" s="150" t="s">
        <v>260</v>
      </c>
      <c r="D481" s="150" t="s">
        <v>297</v>
      </c>
      <c r="E481" s="150" t="s">
        <v>612</v>
      </c>
      <c r="F481" s="150" t="s">
        <v>612</v>
      </c>
      <c r="G481" s="151">
        <v>4555</v>
      </c>
      <c r="H481" s="151">
        <v>12</v>
      </c>
      <c r="I481" s="151">
        <v>92105</v>
      </c>
      <c r="J481" s="151">
        <v>256.39999999999998</v>
      </c>
      <c r="K481" s="151">
        <v>0</v>
      </c>
      <c r="L481" s="151">
        <v>0</v>
      </c>
      <c r="M481" s="151">
        <v>0</v>
      </c>
      <c r="N481" s="151">
        <v>0</v>
      </c>
      <c r="O481" s="152">
        <v>0</v>
      </c>
      <c r="P481" s="152">
        <v>0</v>
      </c>
      <c r="Q481" s="151">
        <v>92105</v>
      </c>
      <c r="R481" s="151">
        <v>256.39999999999998</v>
      </c>
      <c r="S481" s="153">
        <v>96660</v>
      </c>
      <c r="T481" s="154">
        <v>268.45999999999998</v>
      </c>
    </row>
    <row r="482" spans="1:20" ht="20.399999999999999" hidden="1" x14ac:dyDescent="0.25">
      <c r="A482" s="150" t="s">
        <v>1021</v>
      </c>
      <c r="B482" s="150" t="s">
        <v>607</v>
      </c>
      <c r="C482" s="150" t="s">
        <v>263</v>
      </c>
      <c r="D482" s="150" t="s">
        <v>278</v>
      </c>
      <c r="E482" s="150" t="s">
        <v>613</v>
      </c>
      <c r="F482" s="150" t="s">
        <v>613</v>
      </c>
      <c r="G482" s="151">
        <v>71256</v>
      </c>
      <c r="H482" s="151">
        <v>192</v>
      </c>
      <c r="I482" s="151">
        <v>81239</v>
      </c>
      <c r="J482" s="151">
        <v>220</v>
      </c>
      <c r="K482" s="151">
        <v>492260</v>
      </c>
      <c r="L482" s="151">
        <v>1332</v>
      </c>
      <c r="M482" s="151">
        <v>0</v>
      </c>
      <c r="N482" s="151">
        <v>0</v>
      </c>
      <c r="O482" s="152">
        <v>0</v>
      </c>
      <c r="P482" s="152">
        <v>0</v>
      </c>
      <c r="Q482" s="151">
        <v>573499</v>
      </c>
      <c r="R482" s="151">
        <v>1552</v>
      </c>
      <c r="S482" s="153">
        <v>644755</v>
      </c>
      <c r="T482" s="154">
        <v>1744.72</v>
      </c>
    </row>
    <row r="483" spans="1:20" ht="30.6" hidden="1" x14ac:dyDescent="0.25">
      <c r="A483" s="150" t="s">
        <v>1021</v>
      </c>
      <c r="B483" s="150" t="s">
        <v>607</v>
      </c>
      <c r="C483" s="150" t="s">
        <v>268</v>
      </c>
      <c r="D483" s="150" t="s">
        <v>300</v>
      </c>
      <c r="E483" s="150" t="s">
        <v>614</v>
      </c>
      <c r="F483" s="150" t="s">
        <v>614</v>
      </c>
      <c r="G483" s="151">
        <v>51612</v>
      </c>
      <c r="H483" s="151">
        <v>0</v>
      </c>
      <c r="I483" s="151">
        <v>483704</v>
      </c>
      <c r="J483" s="151">
        <v>0</v>
      </c>
      <c r="K483" s="151">
        <v>0</v>
      </c>
      <c r="L483" s="151">
        <v>0</v>
      </c>
      <c r="M483" s="151">
        <v>0</v>
      </c>
      <c r="N483" s="151">
        <v>0</v>
      </c>
      <c r="O483" s="152">
        <v>0</v>
      </c>
      <c r="P483" s="152">
        <v>0</v>
      </c>
      <c r="Q483" s="151">
        <v>483704</v>
      </c>
      <c r="R483" s="151">
        <v>0</v>
      </c>
      <c r="S483" s="153">
        <v>535316</v>
      </c>
      <c r="T483" s="154">
        <v>0</v>
      </c>
    </row>
    <row r="484" spans="1:20" ht="40.799999999999997" hidden="1" x14ac:dyDescent="0.25">
      <c r="A484" s="150" t="s">
        <v>1021</v>
      </c>
      <c r="B484" s="150" t="s">
        <v>615</v>
      </c>
      <c r="C484" s="150" t="s">
        <v>234</v>
      </c>
      <c r="D484" s="150" t="s">
        <v>281</v>
      </c>
      <c r="E484" s="150" t="s">
        <v>616</v>
      </c>
      <c r="F484" s="150" t="s">
        <v>616</v>
      </c>
      <c r="G484" s="151">
        <v>754330.35</v>
      </c>
      <c r="H484" s="151">
        <v>2406</v>
      </c>
      <c r="I484" s="151">
        <v>2668424.15</v>
      </c>
      <c r="J484" s="151">
        <v>8896.25</v>
      </c>
      <c r="K484" s="151">
        <v>23747555.530000001</v>
      </c>
      <c r="L484" s="151">
        <v>55988.62</v>
      </c>
      <c r="M484" s="151">
        <v>0</v>
      </c>
      <c r="N484" s="151">
        <v>0</v>
      </c>
      <c r="O484" s="152">
        <v>0</v>
      </c>
      <c r="P484" s="152">
        <v>0</v>
      </c>
      <c r="Q484" s="151">
        <v>26415979.68</v>
      </c>
      <c r="R484" s="151">
        <v>64884.87</v>
      </c>
      <c r="S484" s="153">
        <v>27170310.030000001</v>
      </c>
      <c r="T484" s="154">
        <v>67291.58</v>
      </c>
    </row>
    <row r="485" spans="1:20" ht="20.399999999999999" hidden="1" x14ac:dyDescent="0.25">
      <c r="A485" s="150" t="s">
        <v>1021</v>
      </c>
      <c r="B485" s="150" t="s">
        <v>615</v>
      </c>
      <c r="C485" s="150" t="s">
        <v>242</v>
      </c>
      <c r="D485" s="150" t="s">
        <v>242</v>
      </c>
      <c r="E485" s="150" t="s">
        <v>617</v>
      </c>
      <c r="F485" s="150" t="s">
        <v>617</v>
      </c>
      <c r="G485" s="151">
        <v>680906.6</v>
      </c>
      <c r="H485" s="151">
        <v>0</v>
      </c>
      <c r="I485" s="151">
        <v>12470664.060000001</v>
      </c>
      <c r="J485" s="151">
        <v>0</v>
      </c>
      <c r="K485" s="151">
        <v>0</v>
      </c>
      <c r="L485" s="151">
        <v>0</v>
      </c>
      <c r="M485" s="151">
        <v>0</v>
      </c>
      <c r="N485" s="151">
        <v>0</v>
      </c>
      <c r="O485" s="152">
        <v>0</v>
      </c>
      <c r="P485" s="152">
        <v>0</v>
      </c>
      <c r="Q485" s="151">
        <v>12470664.060000001</v>
      </c>
      <c r="R485" s="151">
        <v>0</v>
      </c>
      <c r="S485" s="153">
        <v>13151570.66</v>
      </c>
      <c r="T485" s="154">
        <v>0</v>
      </c>
    </row>
    <row r="486" spans="1:20" ht="20.399999999999999" hidden="1" x14ac:dyDescent="0.25">
      <c r="A486" s="150" t="s">
        <v>1021</v>
      </c>
      <c r="B486" s="150" t="s">
        <v>615</v>
      </c>
      <c r="C486" s="150" t="s">
        <v>253</v>
      </c>
      <c r="D486" s="150" t="s">
        <v>253</v>
      </c>
      <c r="E486" s="150" t="s">
        <v>618</v>
      </c>
      <c r="F486" s="150" t="s">
        <v>618</v>
      </c>
      <c r="G486" s="151">
        <v>0</v>
      </c>
      <c r="H486" s="151">
        <v>0</v>
      </c>
      <c r="I486" s="151">
        <v>0</v>
      </c>
      <c r="J486" s="151">
        <v>0</v>
      </c>
      <c r="K486" s="151">
        <v>0</v>
      </c>
      <c r="L486" s="151">
        <v>0</v>
      </c>
      <c r="M486" s="151">
        <v>0</v>
      </c>
      <c r="N486" s="151">
        <v>0</v>
      </c>
      <c r="O486" s="130"/>
      <c r="P486" s="130"/>
      <c r="Q486" s="151">
        <v>0</v>
      </c>
      <c r="R486" s="151">
        <v>0</v>
      </c>
      <c r="S486" s="153">
        <v>0</v>
      </c>
      <c r="T486" s="154">
        <v>0</v>
      </c>
    </row>
    <row r="487" spans="1:20" ht="20.399999999999999" hidden="1" x14ac:dyDescent="0.25">
      <c r="A487" s="150" t="s">
        <v>1021</v>
      </c>
      <c r="B487" s="150" t="s">
        <v>615</v>
      </c>
      <c r="C487" s="150" t="s">
        <v>255</v>
      </c>
      <c r="D487" s="150" t="s">
        <v>255</v>
      </c>
      <c r="E487" s="150" t="s">
        <v>619</v>
      </c>
      <c r="F487" s="150" t="s">
        <v>619</v>
      </c>
      <c r="G487" s="151">
        <v>194062.58</v>
      </c>
      <c r="H487" s="151">
        <v>0</v>
      </c>
      <c r="I487" s="151">
        <v>37873587.700000003</v>
      </c>
      <c r="J487" s="151">
        <v>0</v>
      </c>
      <c r="K487" s="151">
        <v>0</v>
      </c>
      <c r="L487" s="151">
        <v>0</v>
      </c>
      <c r="M487" s="151">
        <v>0</v>
      </c>
      <c r="N487" s="151">
        <v>0</v>
      </c>
      <c r="O487" s="152">
        <v>0</v>
      </c>
      <c r="P487" s="152">
        <v>0</v>
      </c>
      <c r="Q487" s="151">
        <v>37873587.700000003</v>
      </c>
      <c r="R487" s="151">
        <v>0</v>
      </c>
      <c r="S487" s="153">
        <v>38067650.280000001</v>
      </c>
      <c r="T487" s="154">
        <v>0</v>
      </c>
    </row>
    <row r="488" spans="1:20" ht="20.399999999999999" hidden="1" x14ac:dyDescent="0.25">
      <c r="A488" s="150" t="s">
        <v>1021</v>
      </c>
      <c r="B488" s="150" t="s">
        <v>615</v>
      </c>
      <c r="C488" s="150" t="s">
        <v>263</v>
      </c>
      <c r="D488" s="150" t="s">
        <v>278</v>
      </c>
      <c r="E488" s="150" t="s">
        <v>620</v>
      </c>
      <c r="F488" s="150" t="s">
        <v>620</v>
      </c>
      <c r="G488" s="151">
        <v>0</v>
      </c>
      <c r="H488" s="151">
        <v>0</v>
      </c>
      <c r="I488" s="151">
        <v>9232.14</v>
      </c>
      <c r="J488" s="151">
        <v>25.8</v>
      </c>
      <c r="K488" s="151">
        <v>140764.47</v>
      </c>
      <c r="L488" s="151">
        <v>393</v>
      </c>
      <c r="M488" s="151">
        <v>0</v>
      </c>
      <c r="N488" s="151">
        <v>0</v>
      </c>
      <c r="O488" s="152">
        <v>0</v>
      </c>
      <c r="P488" s="152">
        <v>0</v>
      </c>
      <c r="Q488" s="151">
        <v>149996.60999999999</v>
      </c>
      <c r="R488" s="151">
        <v>418.8</v>
      </c>
      <c r="S488" s="153">
        <v>149996.60999999999</v>
      </c>
      <c r="T488" s="154">
        <v>418.8</v>
      </c>
    </row>
    <row r="489" spans="1:20" ht="40.799999999999997" hidden="1" x14ac:dyDescent="0.25">
      <c r="A489" s="150" t="s">
        <v>1021</v>
      </c>
      <c r="B489" s="150" t="s">
        <v>1257</v>
      </c>
      <c r="C489" s="150" t="s">
        <v>234</v>
      </c>
      <c r="D489" s="150" t="s">
        <v>1258</v>
      </c>
      <c r="E489" s="150" t="s">
        <v>1259</v>
      </c>
      <c r="F489" s="150" t="s">
        <v>1259</v>
      </c>
      <c r="G489" s="151">
        <v>0</v>
      </c>
      <c r="H489" s="151">
        <v>0</v>
      </c>
      <c r="I489" s="151">
        <v>0</v>
      </c>
      <c r="J489" s="151">
        <v>0</v>
      </c>
      <c r="K489" s="151">
        <v>148353499.99000001</v>
      </c>
      <c r="L489" s="151">
        <v>467383.52</v>
      </c>
      <c r="M489" s="151">
        <v>0</v>
      </c>
      <c r="N489" s="151">
        <v>0</v>
      </c>
      <c r="O489" s="152">
        <v>0</v>
      </c>
      <c r="P489" s="152">
        <v>0</v>
      </c>
      <c r="Q489" s="151">
        <v>148353499.99000001</v>
      </c>
      <c r="R489" s="151">
        <v>467383.52</v>
      </c>
      <c r="S489" s="153">
        <v>148353499.99000001</v>
      </c>
      <c r="T489" s="154">
        <v>467383.52</v>
      </c>
    </row>
    <row r="490" spans="1:20" ht="40.799999999999997" hidden="1" x14ac:dyDescent="0.25">
      <c r="A490" s="150" t="s">
        <v>1021</v>
      </c>
      <c r="B490" s="150" t="s">
        <v>1257</v>
      </c>
      <c r="C490" s="150" t="s">
        <v>234</v>
      </c>
      <c r="D490" s="150" t="s">
        <v>1260</v>
      </c>
      <c r="E490" s="150" t="s">
        <v>1261</v>
      </c>
      <c r="F490" s="150" t="s">
        <v>1261</v>
      </c>
      <c r="G490" s="151">
        <v>4118668.52</v>
      </c>
      <c r="H490" s="151">
        <v>10974</v>
      </c>
      <c r="I490" s="151">
        <v>33900466.700000003</v>
      </c>
      <c r="J490" s="151">
        <v>88821.14</v>
      </c>
      <c r="K490" s="151">
        <v>199648263.18000001</v>
      </c>
      <c r="L490" s="151">
        <v>495849.98</v>
      </c>
      <c r="M490" s="151">
        <v>0</v>
      </c>
      <c r="N490" s="151">
        <v>0</v>
      </c>
      <c r="O490" s="152">
        <v>0</v>
      </c>
      <c r="P490" s="152">
        <v>0</v>
      </c>
      <c r="Q490" s="151">
        <v>233548729.88</v>
      </c>
      <c r="R490" s="151">
        <v>584671.12</v>
      </c>
      <c r="S490" s="153">
        <v>237667398.40000001</v>
      </c>
      <c r="T490" s="154">
        <v>595646.05000000005</v>
      </c>
    </row>
    <row r="491" spans="1:20" ht="40.799999999999997" hidden="1" x14ac:dyDescent="0.25">
      <c r="A491" s="150" t="s">
        <v>1021</v>
      </c>
      <c r="B491" s="150" t="s">
        <v>1257</v>
      </c>
      <c r="C491" s="150" t="s">
        <v>234</v>
      </c>
      <c r="D491" s="150" t="s">
        <v>1262</v>
      </c>
      <c r="E491" s="150" t="s">
        <v>1263</v>
      </c>
      <c r="F491" s="150" t="s">
        <v>1263</v>
      </c>
      <c r="G491" s="151">
        <v>13271764.720000001</v>
      </c>
      <c r="H491" s="151">
        <v>32626</v>
      </c>
      <c r="I491" s="151">
        <v>4828127.43</v>
      </c>
      <c r="J491" s="151">
        <v>12389.36</v>
      </c>
      <c r="K491" s="151">
        <v>15929619.300000001</v>
      </c>
      <c r="L491" s="151">
        <v>39126.94</v>
      </c>
      <c r="M491" s="151">
        <v>0</v>
      </c>
      <c r="N491" s="151">
        <v>0</v>
      </c>
      <c r="O491" s="152">
        <v>0</v>
      </c>
      <c r="P491" s="152">
        <v>0</v>
      </c>
      <c r="Q491" s="151">
        <v>20757746.73</v>
      </c>
      <c r="R491" s="151">
        <v>51516.3</v>
      </c>
      <c r="S491" s="153">
        <v>34029511.450000003</v>
      </c>
      <c r="T491" s="154">
        <v>84142.86</v>
      </c>
    </row>
    <row r="492" spans="1:20" ht="20.399999999999999" hidden="1" x14ac:dyDescent="0.25">
      <c r="A492" s="150" t="s">
        <v>1021</v>
      </c>
      <c r="B492" s="150" t="s">
        <v>1257</v>
      </c>
      <c r="C492" s="150" t="s">
        <v>242</v>
      </c>
      <c r="D492" s="150" t="s">
        <v>1264</v>
      </c>
      <c r="E492" s="150" t="s">
        <v>1265</v>
      </c>
      <c r="F492" s="150" t="s">
        <v>1265</v>
      </c>
      <c r="G492" s="151">
        <v>3990194.18</v>
      </c>
      <c r="H492" s="151">
        <v>0</v>
      </c>
      <c r="I492" s="151">
        <v>17306599.940000001</v>
      </c>
      <c r="J492" s="151">
        <v>0</v>
      </c>
      <c r="K492" s="151">
        <v>0</v>
      </c>
      <c r="L492" s="151">
        <v>0</v>
      </c>
      <c r="M492" s="151">
        <v>0</v>
      </c>
      <c r="N492" s="151">
        <v>0</v>
      </c>
      <c r="O492" s="152">
        <v>0</v>
      </c>
      <c r="P492" s="152">
        <v>0</v>
      </c>
      <c r="Q492" s="151">
        <v>17306599.940000001</v>
      </c>
      <c r="R492" s="151">
        <v>0</v>
      </c>
      <c r="S492" s="153">
        <v>21296794.120000001</v>
      </c>
      <c r="T492" s="154">
        <v>0</v>
      </c>
    </row>
    <row r="493" spans="1:20" ht="20.399999999999999" hidden="1" x14ac:dyDescent="0.25">
      <c r="A493" s="150" t="s">
        <v>1021</v>
      </c>
      <c r="B493" s="150" t="s">
        <v>1257</v>
      </c>
      <c r="C493" s="150" t="s">
        <v>242</v>
      </c>
      <c r="D493" s="150" t="s">
        <v>1266</v>
      </c>
      <c r="E493" s="150" t="s">
        <v>1267</v>
      </c>
      <c r="F493" s="150" t="s">
        <v>1267</v>
      </c>
      <c r="G493" s="151">
        <v>15535603</v>
      </c>
      <c r="H493" s="151">
        <v>0</v>
      </c>
      <c r="I493" s="151">
        <v>108772468.18000001</v>
      </c>
      <c r="J493" s="151">
        <v>0</v>
      </c>
      <c r="K493" s="151">
        <v>0</v>
      </c>
      <c r="L493" s="151">
        <v>0</v>
      </c>
      <c r="M493" s="151">
        <v>0</v>
      </c>
      <c r="N493" s="151">
        <v>0</v>
      </c>
      <c r="O493" s="152">
        <v>0</v>
      </c>
      <c r="P493" s="152">
        <v>0</v>
      </c>
      <c r="Q493" s="151">
        <v>108772468.18000001</v>
      </c>
      <c r="R493" s="151">
        <v>0</v>
      </c>
      <c r="S493" s="153">
        <v>124308071.18000001</v>
      </c>
      <c r="T493" s="154">
        <v>0</v>
      </c>
    </row>
    <row r="494" spans="1:20" ht="20.399999999999999" hidden="1" x14ac:dyDescent="0.25">
      <c r="A494" s="150" t="s">
        <v>1021</v>
      </c>
      <c r="B494" s="150" t="s">
        <v>1257</v>
      </c>
      <c r="C494" s="150" t="s">
        <v>253</v>
      </c>
      <c r="D494" s="150" t="s">
        <v>253</v>
      </c>
      <c r="E494" s="150" t="s">
        <v>1268</v>
      </c>
      <c r="F494" s="150" t="s">
        <v>1268</v>
      </c>
      <c r="G494" s="151">
        <v>0</v>
      </c>
      <c r="H494" s="151">
        <v>0</v>
      </c>
      <c r="I494" s="151">
        <v>0</v>
      </c>
      <c r="J494" s="151">
        <v>0</v>
      </c>
      <c r="K494" s="151">
        <v>0</v>
      </c>
      <c r="L494" s="151">
        <v>0</v>
      </c>
      <c r="M494" s="151">
        <v>0</v>
      </c>
      <c r="N494" s="151">
        <v>0</v>
      </c>
      <c r="O494" s="152">
        <v>124175832</v>
      </c>
      <c r="P494" s="152">
        <v>334200.46875</v>
      </c>
      <c r="Q494" s="151">
        <v>0</v>
      </c>
      <c r="R494" s="151">
        <v>0</v>
      </c>
      <c r="S494" s="153">
        <v>0</v>
      </c>
      <c r="T494" s="154">
        <v>0</v>
      </c>
    </row>
    <row r="495" spans="1:20" ht="20.399999999999999" hidden="1" x14ac:dyDescent="0.25">
      <c r="A495" s="150" t="s">
        <v>1021</v>
      </c>
      <c r="B495" s="150" t="s">
        <v>1257</v>
      </c>
      <c r="C495" s="150" t="s">
        <v>255</v>
      </c>
      <c r="D495" s="150" t="s">
        <v>1269</v>
      </c>
      <c r="E495" s="150" t="s">
        <v>1270</v>
      </c>
      <c r="F495" s="150" t="s">
        <v>1270</v>
      </c>
      <c r="G495" s="151">
        <v>258685.07</v>
      </c>
      <c r="H495" s="151">
        <v>0</v>
      </c>
      <c r="I495" s="151">
        <v>37640192.100000001</v>
      </c>
      <c r="J495" s="151">
        <v>0</v>
      </c>
      <c r="K495" s="151">
        <v>0</v>
      </c>
      <c r="L495" s="151">
        <v>0</v>
      </c>
      <c r="M495" s="151">
        <v>0</v>
      </c>
      <c r="N495" s="151">
        <v>0</v>
      </c>
      <c r="O495" s="152">
        <v>0</v>
      </c>
      <c r="P495" s="152">
        <v>0</v>
      </c>
      <c r="Q495" s="151">
        <v>37640192.100000001</v>
      </c>
      <c r="R495" s="151">
        <v>0</v>
      </c>
      <c r="S495" s="153">
        <v>37898877.170000002</v>
      </c>
      <c r="T495" s="154">
        <v>0</v>
      </c>
    </row>
    <row r="496" spans="1:20" ht="20.399999999999999" hidden="1" x14ac:dyDescent="0.25">
      <c r="A496" s="150" t="s">
        <v>1021</v>
      </c>
      <c r="B496" s="150" t="s">
        <v>1257</v>
      </c>
      <c r="C496" s="150" t="s">
        <v>255</v>
      </c>
      <c r="D496" s="150" t="s">
        <v>1271</v>
      </c>
      <c r="E496" s="150" t="s">
        <v>1272</v>
      </c>
      <c r="F496" s="150" t="s">
        <v>1272</v>
      </c>
      <c r="G496" s="151">
        <v>2419988.0699999998</v>
      </c>
      <c r="H496" s="151">
        <v>0</v>
      </c>
      <c r="I496" s="151">
        <v>329215412.00999999</v>
      </c>
      <c r="J496" s="151">
        <v>0</v>
      </c>
      <c r="K496" s="151">
        <v>0</v>
      </c>
      <c r="L496" s="151">
        <v>0</v>
      </c>
      <c r="M496" s="151">
        <v>0</v>
      </c>
      <c r="N496" s="151">
        <v>0</v>
      </c>
      <c r="O496" s="152">
        <v>0</v>
      </c>
      <c r="P496" s="152">
        <v>0</v>
      </c>
      <c r="Q496" s="151">
        <v>329215412.00999999</v>
      </c>
      <c r="R496" s="151">
        <v>0</v>
      </c>
      <c r="S496" s="153">
        <v>331635400.07999998</v>
      </c>
      <c r="T496" s="154">
        <v>0</v>
      </c>
    </row>
    <row r="497" spans="1:20" ht="20.399999999999999" hidden="1" x14ac:dyDescent="0.25">
      <c r="A497" s="150" t="s">
        <v>1021</v>
      </c>
      <c r="B497" s="150" t="s">
        <v>1257</v>
      </c>
      <c r="C497" s="150" t="s">
        <v>260</v>
      </c>
      <c r="D497" s="150" t="s">
        <v>1273</v>
      </c>
      <c r="E497" s="150" t="s">
        <v>1274</v>
      </c>
      <c r="F497" s="150" t="s">
        <v>1274</v>
      </c>
      <c r="G497" s="151">
        <v>0</v>
      </c>
      <c r="H497" s="151">
        <v>0</v>
      </c>
      <c r="I497" s="151">
        <v>0</v>
      </c>
      <c r="J497" s="151">
        <v>0</v>
      </c>
      <c r="K497" s="151">
        <v>112347</v>
      </c>
      <c r="L497" s="151">
        <v>335</v>
      </c>
      <c r="M497" s="151">
        <v>0</v>
      </c>
      <c r="N497" s="151">
        <v>0</v>
      </c>
      <c r="O497" s="152">
        <v>0</v>
      </c>
      <c r="P497" s="152">
        <v>0</v>
      </c>
      <c r="Q497" s="151">
        <v>112347</v>
      </c>
      <c r="R497" s="151">
        <v>335</v>
      </c>
      <c r="S497" s="153">
        <v>112347</v>
      </c>
      <c r="T497" s="154">
        <v>335</v>
      </c>
    </row>
    <row r="498" spans="1:20" ht="20.399999999999999" hidden="1" x14ac:dyDescent="0.25">
      <c r="A498" s="150" t="s">
        <v>1021</v>
      </c>
      <c r="B498" s="150" t="s">
        <v>1257</v>
      </c>
      <c r="C498" s="150" t="s">
        <v>263</v>
      </c>
      <c r="D498" s="150" t="s">
        <v>1275</v>
      </c>
      <c r="E498" s="150" t="s">
        <v>1276</v>
      </c>
      <c r="F498" s="150" t="s">
        <v>1276</v>
      </c>
      <c r="G498" s="151">
        <v>0</v>
      </c>
      <c r="H498" s="151">
        <v>0</v>
      </c>
      <c r="I498" s="151">
        <v>68679.75</v>
      </c>
      <c r="J498" s="151">
        <v>193.92</v>
      </c>
      <c r="K498" s="151">
        <v>6255780.2800000003</v>
      </c>
      <c r="L498" s="151">
        <v>17671.8</v>
      </c>
      <c r="M498" s="151">
        <v>0</v>
      </c>
      <c r="N498" s="151">
        <v>0</v>
      </c>
      <c r="O498" s="152">
        <v>0</v>
      </c>
      <c r="P498" s="152">
        <v>0</v>
      </c>
      <c r="Q498" s="151">
        <v>6324460.0300000003</v>
      </c>
      <c r="R498" s="151">
        <v>17865.72</v>
      </c>
      <c r="S498" s="153">
        <v>6324460.0300000003</v>
      </c>
      <c r="T498" s="154">
        <v>17865.72</v>
      </c>
    </row>
    <row r="499" spans="1:20" ht="20.399999999999999" hidden="1" x14ac:dyDescent="0.25">
      <c r="A499" s="150" t="s">
        <v>1021</v>
      </c>
      <c r="B499" s="150" t="s">
        <v>1257</v>
      </c>
      <c r="C499" s="150" t="s">
        <v>263</v>
      </c>
      <c r="D499" s="150" t="s">
        <v>1277</v>
      </c>
      <c r="E499" s="150" t="s">
        <v>1278</v>
      </c>
      <c r="F499" s="150" t="s">
        <v>1278</v>
      </c>
      <c r="G499" s="151">
        <v>376841.34</v>
      </c>
      <c r="H499" s="151">
        <v>1164</v>
      </c>
      <c r="I499" s="151">
        <v>0</v>
      </c>
      <c r="J499" s="151">
        <v>0</v>
      </c>
      <c r="K499" s="151">
        <v>0</v>
      </c>
      <c r="L499" s="151">
        <v>0</v>
      </c>
      <c r="M499" s="151">
        <v>0</v>
      </c>
      <c r="N499" s="151">
        <v>0</v>
      </c>
      <c r="O499" s="152">
        <v>0</v>
      </c>
      <c r="P499" s="152">
        <v>0</v>
      </c>
      <c r="Q499" s="151">
        <v>0</v>
      </c>
      <c r="R499" s="151">
        <v>0</v>
      </c>
      <c r="S499" s="153">
        <v>376841.34</v>
      </c>
      <c r="T499" s="154">
        <v>1164</v>
      </c>
    </row>
    <row r="500" spans="1:20" ht="30.6" hidden="1" x14ac:dyDescent="0.25">
      <c r="A500" s="150" t="s">
        <v>1021</v>
      </c>
      <c r="B500" s="150" t="s">
        <v>1257</v>
      </c>
      <c r="C500" s="150" t="s">
        <v>268</v>
      </c>
      <c r="D500" s="150" t="s">
        <v>1279</v>
      </c>
      <c r="E500" s="150" t="s">
        <v>1280</v>
      </c>
      <c r="F500" s="150" t="s">
        <v>1280</v>
      </c>
      <c r="G500" s="151">
        <v>313777.75</v>
      </c>
      <c r="H500" s="151">
        <v>0</v>
      </c>
      <c r="I500" s="151">
        <v>1673296.71</v>
      </c>
      <c r="J500" s="151">
        <v>0</v>
      </c>
      <c r="K500" s="151">
        <v>0</v>
      </c>
      <c r="L500" s="151">
        <v>0</v>
      </c>
      <c r="M500" s="151">
        <v>0</v>
      </c>
      <c r="N500" s="151">
        <v>0</v>
      </c>
      <c r="O500" s="152">
        <v>0</v>
      </c>
      <c r="P500" s="152">
        <v>0</v>
      </c>
      <c r="Q500" s="151">
        <v>1673296.71</v>
      </c>
      <c r="R500" s="151">
        <v>0</v>
      </c>
      <c r="S500" s="153">
        <v>1987074.46</v>
      </c>
      <c r="T500" s="154">
        <v>0</v>
      </c>
    </row>
    <row r="501" spans="1:20" ht="30.6" hidden="1" x14ac:dyDescent="0.25">
      <c r="A501" s="150" t="s">
        <v>1021</v>
      </c>
      <c r="B501" s="150" t="s">
        <v>1257</v>
      </c>
      <c r="C501" s="150" t="s">
        <v>268</v>
      </c>
      <c r="D501" s="150" t="s">
        <v>1281</v>
      </c>
      <c r="E501" s="150" t="s">
        <v>1282</v>
      </c>
      <c r="F501" s="150" t="s">
        <v>1282</v>
      </c>
      <c r="G501" s="151">
        <v>18359.45</v>
      </c>
      <c r="H501" s="151">
        <v>0</v>
      </c>
      <c r="I501" s="151">
        <v>147569.57999999999</v>
      </c>
      <c r="J501" s="151">
        <v>0</v>
      </c>
      <c r="K501" s="151">
        <v>0</v>
      </c>
      <c r="L501" s="151">
        <v>0</v>
      </c>
      <c r="M501" s="151">
        <v>0</v>
      </c>
      <c r="N501" s="151">
        <v>0</v>
      </c>
      <c r="O501" s="152">
        <v>0</v>
      </c>
      <c r="P501" s="152">
        <v>0</v>
      </c>
      <c r="Q501" s="151">
        <v>147569.57999999999</v>
      </c>
      <c r="R501" s="151">
        <v>0</v>
      </c>
      <c r="S501" s="153">
        <v>165929.03</v>
      </c>
      <c r="T501" s="154">
        <v>0</v>
      </c>
    </row>
    <row r="502" spans="1:20" ht="40.799999999999997" hidden="1" x14ac:dyDescent="0.25">
      <c r="A502" s="150" t="s">
        <v>1021</v>
      </c>
      <c r="B502" s="150" t="s">
        <v>621</v>
      </c>
      <c r="C502" s="150" t="s">
        <v>234</v>
      </c>
      <c r="D502" s="150" t="s">
        <v>622</v>
      </c>
      <c r="E502" s="150" t="s">
        <v>623</v>
      </c>
      <c r="F502" s="150" t="s">
        <v>623</v>
      </c>
      <c r="G502" s="151">
        <v>11156533.109999999</v>
      </c>
      <c r="H502" s="151">
        <v>33947</v>
      </c>
      <c r="I502" s="151">
        <v>6651608.2199999997</v>
      </c>
      <c r="J502" s="151">
        <v>81960.160000000003</v>
      </c>
      <c r="K502" s="151">
        <v>28710634.489999998</v>
      </c>
      <c r="L502" s="151">
        <v>16056.08</v>
      </c>
      <c r="M502" s="151">
        <v>0</v>
      </c>
      <c r="N502" s="151">
        <v>0</v>
      </c>
      <c r="O502" s="152">
        <v>0</v>
      </c>
      <c r="P502" s="152">
        <v>0</v>
      </c>
      <c r="Q502" s="151">
        <v>35362242.710000001</v>
      </c>
      <c r="R502" s="151">
        <v>98016.24</v>
      </c>
      <c r="S502" s="153">
        <v>46518775.82</v>
      </c>
      <c r="T502" s="154">
        <v>131963.88</v>
      </c>
    </row>
    <row r="503" spans="1:20" ht="40.799999999999997" hidden="1" x14ac:dyDescent="0.25">
      <c r="A503" s="150" t="s">
        <v>1021</v>
      </c>
      <c r="B503" s="150" t="s">
        <v>621</v>
      </c>
      <c r="C503" s="150" t="s">
        <v>234</v>
      </c>
      <c r="D503" s="150" t="s">
        <v>624</v>
      </c>
      <c r="E503" s="150" t="s">
        <v>625</v>
      </c>
      <c r="F503" s="150" t="s">
        <v>625</v>
      </c>
      <c r="G503" s="151">
        <v>4766995.53</v>
      </c>
      <c r="H503" s="151">
        <v>17910</v>
      </c>
      <c r="I503" s="151">
        <v>0</v>
      </c>
      <c r="J503" s="151">
        <v>0</v>
      </c>
      <c r="K503" s="151">
        <v>19901889.109999999</v>
      </c>
      <c r="L503" s="151">
        <v>50939</v>
      </c>
      <c r="M503" s="151">
        <v>0</v>
      </c>
      <c r="N503" s="151">
        <v>0</v>
      </c>
      <c r="O503" s="152">
        <v>0</v>
      </c>
      <c r="P503" s="152">
        <v>0</v>
      </c>
      <c r="Q503" s="151">
        <v>19901889.109999999</v>
      </c>
      <c r="R503" s="151">
        <v>50939</v>
      </c>
      <c r="S503" s="153">
        <v>24668884.640000001</v>
      </c>
      <c r="T503" s="154">
        <v>68849.399999999994</v>
      </c>
    </row>
    <row r="504" spans="1:20" ht="40.799999999999997" hidden="1" x14ac:dyDescent="0.25">
      <c r="A504" s="150" t="s">
        <v>1021</v>
      </c>
      <c r="B504" s="150" t="s">
        <v>621</v>
      </c>
      <c r="C504" s="150" t="s">
        <v>234</v>
      </c>
      <c r="D504" s="150" t="s">
        <v>626</v>
      </c>
      <c r="E504" s="150" t="s">
        <v>627</v>
      </c>
      <c r="F504" s="150" t="s">
        <v>627</v>
      </c>
      <c r="G504" s="151">
        <v>7359317.1799999997</v>
      </c>
      <c r="H504" s="151">
        <v>15110</v>
      </c>
      <c r="I504" s="151">
        <v>0</v>
      </c>
      <c r="J504" s="151">
        <v>0</v>
      </c>
      <c r="K504" s="151">
        <v>13890281.15</v>
      </c>
      <c r="L504" s="151">
        <v>37996.800000000003</v>
      </c>
      <c r="M504" s="151">
        <v>0</v>
      </c>
      <c r="N504" s="151">
        <v>0</v>
      </c>
      <c r="O504" s="152">
        <v>0</v>
      </c>
      <c r="P504" s="152">
        <v>0</v>
      </c>
      <c r="Q504" s="151">
        <v>13890281.15</v>
      </c>
      <c r="R504" s="151">
        <v>37996.800000000003</v>
      </c>
      <c r="S504" s="153">
        <v>21249598.329999998</v>
      </c>
      <c r="T504" s="154">
        <v>53107.199999999997</v>
      </c>
    </row>
    <row r="505" spans="1:20" ht="20.399999999999999" hidden="1" x14ac:dyDescent="0.25">
      <c r="A505" s="150" t="s">
        <v>1021</v>
      </c>
      <c r="B505" s="150" t="s">
        <v>621</v>
      </c>
      <c r="C505" s="150" t="s">
        <v>242</v>
      </c>
      <c r="D505" s="150" t="s">
        <v>242</v>
      </c>
      <c r="E505" s="150" t="s">
        <v>628</v>
      </c>
      <c r="F505" s="150" t="s">
        <v>628</v>
      </c>
      <c r="G505" s="151">
        <v>4051423.5</v>
      </c>
      <c r="H505" s="151">
        <v>1751</v>
      </c>
      <c r="I505" s="151">
        <v>16702417.74</v>
      </c>
      <c r="J505" s="151">
        <v>8322.3700000000008</v>
      </c>
      <c r="K505" s="151">
        <v>0</v>
      </c>
      <c r="L505" s="151">
        <v>0</v>
      </c>
      <c r="M505" s="151">
        <v>0</v>
      </c>
      <c r="N505" s="151">
        <v>0</v>
      </c>
      <c r="O505" s="152">
        <v>0</v>
      </c>
      <c r="P505" s="152">
        <v>0</v>
      </c>
      <c r="Q505" s="151">
        <v>16702417.74</v>
      </c>
      <c r="R505" s="151">
        <v>8322.3700000000008</v>
      </c>
      <c r="S505" s="153">
        <v>20753841.239999998</v>
      </c>
      <c r="T505" s="154">
        <v>10073.51</v>
      </c>
    </row>
    <row r="506" spans="1:20" ht="20.399999999999999" hidden="1" x14ac:dyDescent="0.25">
      <c r="A506" s="150" t="s">
        <v>1021</v>
      </c>
      <c r="B506" s="150" t="s">
        <v>621</v>
      </c>
      <c r="C506" s="150" t="s">
        <v>253</v>
      </c>
      <c r="D506" s="150" t="s">
        <v>253</v>
      </c>
      <c r="E506" s="150" t="s">
        <v>629</v>
      </c>
      <c r="F506" s="150" t="s">
        <v>629</v>
      </c>
      <c r="G506" s="151">
        <v>0</v>
      </c>
      <c r="H506" s="151">
        <v>0</v>
      </c>
      <c r="I506" s="151">
        <v>0</v>
      </c>
      <c r="J506" s="151">
        <v>0</v>
      </c>
      <c r="K506" s="151">
        <v>0</v>
      </c>
      <c r="L506" s="151">
        <v>0</v>
      </c>
      <c r="M506" s="151">
        <v>0</v>
      </c>
      <c r="N506" s="151">
        <v>0</v>
      </c>
      <c r="O506" s="152">
        <v>34626840</v>
      </c>
      <c r="P506" s="152">
        <v>94370</v>
      </c>
      <c r="Q506" s="151">
        <v>0</v>
      </c>
      <c r="R506" s="151">
        <v>0</v>
      </c>
      <c r="S506" s="153">
        <v>0</v>
      </c>
      <c r="T506" s="154">
        <v>0</v>
      </c>
    </row>
    <row r="507" spans="1:20" ht="20.399999999999999" hidden="1" x14ac:dyDescent="0.25">
      <c r="A507" s="150" t="s">
        <v>1021</v>
      </c>
      <c r="B507" s="150" t="s">
        <v>621</v>
      </c>
      <c r="C507" s="150" t="s">
        <v>255</v>
      </c>
      <c r="D507" s="150" t="s">
        <v>255</v>
      </c>
      <c r="E507" s="150" t="s">
        <v>630</v>
      </c>
      <c r="F507" s="150" t="s">
        <v>630</v>
      </c>
      <c r="G507" s="151">
        <v>1208069.6299999999</v>
      </c>
      <c r="H507" s="151">
        <v>0</v>
      </c>
      <c r="I507" s="151">
        <v>54933568.369999997</v>
      </c>
      <c r="J507" s="151">
        <v>0</v>
      </c>
      <c r="K507" s="151">
        <v>0</v>
      </c>
      <c r="L507" s="151">
        <v>0</v>
      </c>
      <c r="M507" s="151">
        <v>0</v>
      </c>
      <c r="N507" s="151">
        <v>0</v>
      </c>
      <c r="O507" s="152">
        <v>0</v>
      </c>
      <c r="P507" s="152">
        <v>0</v>
      </c>
      <c r="Q507" s="151">
        <v>54933568.369999997</v>
      </c>
      <c r="R507" s="151">
        <v>0</v>
      </c>
      <c r="S507" s="153">
        <v>56141638</v>
      </c>
      <c r="T507" s="154">
        <v>0</v>
      </c>
    </row>
    <row r="508" spans="1:20" ht="20.399999999999999" hidden="1" x14ac:dyDescent="0.25">
      <c r="A508" s="150" t="s">
        <v>1021</v>
      </c>
      <c r="B508" s="150" t="s">
        <v>621</v>
      </c>
      <c r="C508" s="150" t="s">
        <v>260</v>
      </c>
      <c r="D508" s="150" t="s">
        <v>297</v>
      </c>
      <c r="E508" s="150" t="s">
        <v>631</v>
      </c>
      <c r="F508" s="150" t="s">
        <v>631</v>
      </c>
      <c r="G508" s="151">
        <v>0</v>
      </c>
      <c r="H508" s="151">
        <v>0</v>
      </c>
      <c r="I508" s="151">
        <v>23079.27</v>
      </c>
      <c r="J508" s="151">
        <v>0</v>
      </c>
      <c r="K508" s="151">
        <v>0</v>
      </c>
      <c r="L508" s="151">
        <v>0</v>
      </c>
      <c r="M508" s="151">
        <v>0</v>
      </c>
      <c r="N508" s="151">
        <v>0</v>
      </c>
      <c r="O508" s="152">
        <v>0</v>
      </c>
      <c r="P508" s="152">
        <v>0</v>
      </c>
      <c r="Q508" s="151">
        <v>23079.27</v>
      </c>
      <c r="R508" s="151">
        <v>0</v>
      </c>
      <c r="S508" s="153">
        <v>23079.27</v>
      </c>
      <c r="T508" s="154">
        <v>0</v>
      </c>
    </row>
    <row r="509" spans="1:20" ht="20.399999999999999" hidden="1" x14ac:dyDescent="0.25">
      <c r="A509" s="150" t="s">
        <v>1021</v>
      </c>
      <c r="B509" s="150" t="s">
        <v>621</v>
      </c>
      <c r="C509" s="150" t="s">
        <v>263</v>
      </c>
      <c r="D509" s="150" t="s">
        <v>278</v>
      </c>
      <c r="E509" s="150" t="s">
        <v>632</v>
      </c>
      <c r="F509" s="150" t="s">
        <v>632</v>
      </c>
      <c r="G509" s="151">
        <v>0</v>
      </c>
      <c r="H509" s="151">
        <v>0</v>
      </c>
      <c r="I509" s="151">
        <v>0</v>
      </c>
      <c r="J509" s="151">
        <v>0</v>
      </c>
      <c r="K509" s="151">
        <v>545207.31000000006</v>
      </c>
      <c r="L509" s="151">
        <v>88.5</v>
      </c>
      <c r="M509" s="151">
        <v>0</v>
      </c>
      <c r="N509" s="151">
        <v>0</v>
      </c>
      <c r="O509" s="152">
        <v>0</v>
      </c>
      <c r="P509" s="152">
        <v>0</v>
      </c>
      <c r="Q509" s="151">
        <v>545207.31000000006</v>
      </c>
      <c r="R509" s="151">
        <v>88.5</v>
      </c>
      <c r="S509" s="153">
        <v>545207.31000000006</v>
      </c>
      <c r="T509" s="154">
        <v>88.5</v>
      </c>
    </row>
    <row r="510" spans="1:20" ht="30.6" hidden="1" x14ac:dyDescent="0.25">
      <c r="A510" s="150" t="s">
        <v>1021</v>
      </c>
      <c r="B510" s="150" t="s">
        <v>621</v>
      </c>
      <c r="C510" s="150" t="s">
        <v>268</v>
      </c>
      <c r="D510" s="150" t="s">
        <v>300</v>
      </c>
      <c r="E510" s="150" t="s">
        <v>633</v>
      </c>
      <c r="F510" s="150" t="s">
        <v>633</v>
      </c>
      <c r="G510" s="151">
        <v>0</v>
      </c>
      <c r="H510" s="151">
        <v>0</v>
      </c>
      <c r="I510" s="151">
        <v>350685.95</v>
      </c>
      <c r="J510" s="151">
        <v>0</v>
      </c>
      <c r="K510" s="151">
        <v>0</v>
      </c>
      <c r="L510" s="151">
        <v>0</v>
      </c>
      <c r="M510" s="151">
        <v>0</v>
      </c>
      <c r="N510" s="151">
        <v>0</v>
      </c>
      <c r="O510" s="152">
        <v>0</v>
      </c>
      <c r="P510" s="152">
        <v>0</v>
      </c>
      <c r="Q510" s="151">
        <v>350685.95</v>
      </c>
      <c r="R510" s="151">
        <v>0</v>
      </c>
      <c r="S510" s="153">
        <v>350685.95</v>
      </c>
      <c r="T510" s="154">
        <v>0</v>
      </c>
    </row>
    <row r="511" spans="1:20" ht="40.799999999999997" hidden="1" x14ac:dyDescent="0.25">
      <c r="A511" s="150" t="s">
        <v>1021</v>
      </c>
      <c r="B511" s="150" t="s">
        <v>634</v>
      </c>
      <c r="C511" s="150" t="s">
        <v>234</v>
      </c>
      <c r="D511" s="150" t="s">
        <v>288</v>
      </c>
      <c r="E511" s="150" t="s">
        <v>635</v>
      </c>
      <c r="F511" s="150" t="s">
        <v>635</v>
      </c>
      <c r="G511" s="151">
        <v>663578993.74000001</v>
      </c>
      <c r="H511" s="151">
        <v>1363611</v>
      </c>
      <c r="I511" s="151">
        <v>134242943.72</v>
      </c>
      <c r="J511" s="151">
        <v>275220.77</v>
      </c>
      <c r="K511" s="151">
        <v>3409781962.2399998</v>
      </c>
      <c r="L511" s="151">
        <v>7550394.9299999997</v>
      </c>
      <c r="M511" s="151">
        <v>1363959.5</v>
      </c>
      <c r="N511" s="151">
        <v>22053.279296875</v>
      </c>
      <c r="O511" s="152">
        <v>0</v>
      </c>
      <c r="P511" s="152">
        <v>0</v>
      </c>
      <c r="Q511" s="151">
        <v>3545388865.48</v>
      </c>
      <c r="R511" s="151">
        <v>7847668.9800000004</v>
      </c>
      <c r="S511" s="153">
        <v>4208967859.2199998</v>
      </c>
      <c r="T511" s="154">
        <v>9211280.6400000006</v>
      </c>
    </row>
    <row r="512" spans="1:20" ht="40.799999999999997" hidden="1" x14ac:dyDescent="0.25">
      <c r="A512" s="150" t="s">
        <v>1021</v>
      </c>
      <c r="B512" s="150" t="s">
        <v>634</v>
      </c>
      <c r="C512" s="150" t="s">
        <v>234</v>
      </c>
      <c r="D512" s="150" t="s">
        <v>290</v>
      </c>
      <c r="E512" s="150" t="s">
        <v>636</v>
      </c>
      <c r="F512" s="150" t="s">
        <v>636</v>
      </c>
      <c r="G512" s="151">
        <v>892681953.10000002</v>
      </c>
      <c r="H512" s="151">
        <v>2579576</v>
      </c>
      <c r="I512" s="151">
        <v>2994835122.79</v>
      </c>
      <c r="J512" s="151">
        <v>7052590.25</v>
      </c>
      <c r="K512" s="151">
        <v>5365858726.6599998</v>
      </c>
      <c r="L512" s="151">
        <v>13821984.789999999</v>
      </c>
      <c r="M512" s="151">
        <v>51643992</v>
      </c>
      <c r="N512" s="151">
        <v>102547.6796875</v>
      </c>
      <c r="O512" s="152">
        <v>0</v>
      </c>
      <c r="P512" s="152">
        <v>0</v>
      </c>
      <c r="Q512" s="151">
        <v>8412337841.3400002</v>
      </c>
      <c r="R512" s="151">
        <v>20977122.719999999</v>
      </c>
      <c r="S512" s="153">
        <v>9305019794.4400005</v>
      </c>
      <c r="T512" s="154">
        <v>23556699.690000001</v>
      </c>
    </row>
    <row r="513" spans="1:20" ht="20.399999999999999" hidden="1" x14ac:dyDescent="0.25">
      <c r="A513" s="150" t="s">
        <v>1021</v>
      </c>
      <c r="B513" s="150" t="s">
        <v>634</v>
      </c>
      <c r="C513" s="150" t="s">
        <v>242</v>
      </c>
      <c r="D513" s="150" t="s">
        <v>242</v>
      </c>
      <c r="E513" s="150" t="s">
        <v>637</v>
      </c>
      <c r="F513" s="150" t="s">
        <v>637</v>
      </c>
      <c r="G513" s="151">
        <v>319530516.06</v>
      </c>
      <c r="H513" s="151">
        <v>0</v>
      </c>
      <c r="I513" s="151">
        <v>1846332752.23</v>
      </c>
      <c r="J513" s="151">
        <v>0</v>
      </c>
      <c r="K513" s="151">
        <v>10818960.99</v>
      </c>
      <c r="L513" s="151">
        <v>0</v>
      </c>
      <c r="M513" s="151">
        <v>0</v>
      </c>
      <c r="N513" s="151">
        <v>0</v>
      </c>
      <c r="O513" s="152">
        <v>0</v>
      </c>
      <c r="P513" s="152">
        <v>0</v>
      </c>
      <c r="Q513" s="151">
        <v>1857151713.22</v>
      </c>
      <c r="R513" s="151">
        <v>0</v>
      </c>
      <c r="S513" s="153">
        <v>2176682229.2800002</v>
      </c>
      <c r="T513" s="154">
        <v>0</v>
      </c>
    </row>
    <row r="514" spans="1:20" ht="20.399999999999999" hidden="1" x14ac:dyDescent="0.25">
      <c r="A514" s="150" t="s">
        <v>1021</v>
      </c>
      <c r="B514" s="150" t="s">
        <v>634</v>
      </c>
      <c r="C514" s="150" t="s">
        <v>247</v>
      </c>
      <c r="D514" s="150" t="s">
        <v>293</v>
      </c>
      <c r="E514" s="150" t="s">
        <v>638</v>
      </c>
      <c r="F514" s="150" t="s">
        <v>638</v>
      </c>
      <c r="G514" s="151">
        <v>264592985.03</v>
      </c>
      <c r="H514" s="151">
        <v>495992</v>
      </c>
      <c r="I514" s="151">
        <v>0</v>
      </c>
      <c r="J514" s="151">
        <v>0</v>
      </c>
      <c r="K514" s="151">
        <v>1538305424.02</v>
      </c>
      <c r="L514" s="151">
        <v>3294632.27</v>
      </c>
      <c r="M514" s="151">
        <v>245850320</v>
      </c>
      <c r="N514" s="151">
        <v>449842.78125</v>
      </c>
      <c r="O514" s="152">
        <v>0</v>
      </c>
      <c r="P514" s="152">
        <v>0</v>
      </c>
      <c r="Q514" s="151">
        <v>1784155750.29</v>
      </c>
      <c r="R514" s="151">
        <v>3744475.05</v>
      </c>
      <c r="S514" s="153">
        <v>2048748735.3199999</v>
      </c>
      <c r="T514" s="154">
        <v>4240467.2300000004</v>
      </c>
    </row>
    <row r="515" spans="1:20" ht="20.399999999999999" hidden="1" x14ac:dyDescent="0.25">
      <c r="A515" s="150" t="s">
        <v>1021</v>
      </c>
      <c r="B515" s="150" t="s">
        <v>634</v>
      </c>
      <c r="C515" s="150" t="s">
        <v>253</v>
      </c>
      <c r="D515" s="150" t="s">
        <v>253</v>
      </c>
      <c r="E515" s="150" t="s">
        <v>639</v>
      </c>
      <c r="F515" s="150" t="s">
        <v>639</v>
      </c>
      <c r="G515" s="151">
        <v>0</v>
      </c>
      <c r="H515" s="151">
        <v>0</v>
      </c>
      <c r="I515" s="151">
        <v>0</v>
      </c>
      <c r="J515" s="151">
        <v>0</v>
      </c>
      <c r="K515" s="151">
        <v>0</v>
      </c>
      <c r="L515" s="151">
        <v>0</v>
      </c>
      <c r="M515" s="151">
        <v>0</v>
      </c>
      <c r="N515" s="151">
        <v>0</v>
      </c>
      <c r="O515" s="152">
        <v>5196986880</v>
      </c>
      <c r="P515" s="152">
        <v>10790059</v>
      </c>
      <c r="Q515" s="151">
        <v>0</v>
      </c>
      <c r="R515" s="151">
        <v>0</v>
      </c>
      <c r="S515" s="153">
        <v>0</v>
      </c>
      <c r="T515" s="154">
        <v>0</v>
      </c>
    </row>
    <row r="516" spans="1:20" ht="20.399999999999999" hidden="1" x14ac:dyDescent="0.25">
      <c r="A516" s="150" t="s">
        <v>1021</v>
      </c>
      <c r="B516" s="150" t="s">
        <v>634</v>
      </c>
      <c r="C516" s="150" t="s">
        <v>255</v>
      </c>
      <c r="D516" s="150" t="s">
        <v>255</v>
      </c>
      <c r="E516" s="150" t="s">
        <v>928</v>
      </c>
      <c r="F516" s="150" t="s">
        <v>928</v>
      </c>
      <c r="G516" s="151">
        <v>87150469.469999999</v>
      </c>
      <c r="H516" s="151">
        <v>0</v>
      </c>
      <c r="I516" s="151">
        <v>4968061991.2700005</v>
      </c>
      <c r="J516" s="151">
        <v>0</v>
      </c>
      <c r="K516" s="151">
        <v>8710.1</v>
      </c>
      <c r="L516" s="151">
        <v>0</v>
      </c>
      <c r="M516" s="151">
        <v>0</v>
      </c>
      <c r="N516" s="151">
        <v>0</v>
      </c>
      <c r="O516" s="152">
        <v>0</v>
      </c>
      <c r="P516" s="152">
        <v>0</v>
      </c>
      <c r="Q516" s="151">
        <v>4968070701.3699999</v>
      </c>
      <c r="R516" s="151">
        <v>0</v>
      </c>
      <c r="S516" s="153">
        <v>5055221170.8400002</v>
      </c>
      <c r="T516" s="154">
        <v>0</v>
      </c>
    </row>
    <row r="517" spans="1:20" ht="20.399999999999999" hidden="1" x14ac:dyDescent="0.25">
      <c r="A517" s="150" t="s">
        <v>1021</v>
      </c>
      <c r="B517" s="150" t="s">
        <v>634</v>
      </c>
      <c r="C517" s="150" t="s">
        <v>255</v>
      </c>
      <c r="D517" s="150" t="s">
        <v>927</v>
      </c>
      <c r="E517" s="150" t="s">
        <v>1283</v>
      </c>
      <c r="F517" s="150" t="s">
        <v>1283</v>
      </c>
      <c r="G517" s="151">
        <v>648228.5</v>
      </c>
      <c r="H517" s="151">
        <v>0</v>
      </c>
      <c r="I517" s="151">
        <v>302074569.54000002</v>
      </c>
      <c r="J517" s="151">
        <v>0</v>
      </c>
      <c r="K517" s="151">
        <v>0</v>
      </c>
      <c r="L517" s="151">
        <v>0</v>
      </c>
      <c r="M517" s="151">
        <v>0</v>
      </c>
      <c r="N517" s="151">
        <v>0</v>
      </c>
      <c r="O517" s="152">
        <v>0</v>
      </c>
      <c r="P517" s="152">
        <v>0</v>
      </c>
      <c r="Q517" s="151">
        <v>302074569.54000002</v>
      </c>
      <c r="R517" s="151">
        <v>0</v>
      </c>
      <c r="S517" s="153">
        <v>302722798.04000002</v>
      </c>
      <c r="T517" s="154">
        <v>0</v>
      </c>
    </row>
    <row r="518" spans="1:20" ht="20.399999999999999" hidden="1" x14ac:dyDescent="0.25">
      <c r="A518" s="150" t="s">
        <v>1021</v>
      </c>
      <c r="B518" s="150" t="s">
        <v>634</v>
      </c>
      <c r="C518" s="150" t="s">
        <v>263</v>
      </c>
      <c r="D518" s="150" t="s">
        <v>278</v>
      </c>
      <c r="E518" s="150" t="s">
        <v>640</v>
      </c>
      <c r="F518" s="150" t="s">
        <v>640</v>
      </c>
      <c r="G518" s="151">
        <v>0</v>
      </c>
      <c r="H518" s="151">
        <v>0</v>
      </c>
      <c r="I518" s="151">
        <v>0</v>
      </c>
      <c r="J518" s="151">
        <v>0</v>
      </c>
      <c r="K518" s="151">
        <v>114931041.33</v>
      </c>
      <c r="L518" s="151">
        <v>330988.15000000002</v>
      </c>
      <c r="M518" s="151">
        <v>0</v>
      </c>
      <c r="N518" s="151">
        <v>0</v>
      </c>
      <c r="O518" s="152">
        <v>0</v>
      </c>
      <c r="P518" s="152">
        <v>0</v>
      </c>
      <c r="Q518" s="151">
        <v>114931041.33</v>
      </c>
      <c r="R518" s="151">
        <v>330988.15000000002</v>
      </c>
      <c r="S518" s="153">
        <v>114931041.33</v>
      </c>
      <c r="T518" s="154">
        <v>330988.15000000002</v>
      </c>
    </row>
    <row r="519" spans="1:20" ht="30.6" hidden="1" x14ac:dyDescent="0.25">
      <c r="A519" s="150" t="s">
        <v>1021</v>
      </c>
      <c r="B519" s="150" t="s">
        <v>634</v>
      </c>
      <c r="C519" s="150" t="s">
        <v>268</v>
      </c>
      <c r="D519" s="150" t="s">
        <v>300</v>
      </c>
      <c r="E519" s="150" t="s">
        <v>641</v>
      </c>
      <c r="F519" s="150" t="s">
        <v>641</v>
      </c>
      <c r="G519" s="151">
        <v>121621.47</v>
      </c>
      <c r="H519" s="151">
        <v>0</v>
      </c>
      <c r="I519" s="151">
        <v>39997113.57</v>
      </c>
      <c r="J519" s="151">
        <v>0</v>
      </c>
      <c r="K519" s="151">
        <v>0</v>
      </c>
      <c r="L519" s="151">
        <v>0</v>
      </c>
      <c r="M519" s="151">
        <v>0</v>
      </c>
      <c r="N519" s="151">
        <v>0</v>
      </c>
      <c r="O519" s="152">
        <v>0</v>
      </c>
      <c r="P519" s="152">
        <v>0</v>
      </c>
      <c r="Q519" s="151">
        <v>39997113.57</v>
      </c>
      <c r="R519" s="151">
        <v>0</v>
      </c>
      <c r="S519" s="153">
        <v>40118735.039999999</v>
      </c>
      <c r="T519" s="154">
        <v>0</v>
      </c>
    </row>
    <row r="520" spans="1:20" ht="40.799999999999997" hidden="1" x14ac:dyDescent="0.25">
      <c r="A520" s="150" t="s">
        <v>1021</v>
      </c>
      <c r="B520" s="150" t="s">
        <v>642</v>
      </c>
      <c r="C520" s="150" t="s">
        <v>234</v>
      </c>
      <c r="D520" s="150" t="s">
        <v>281</v>
      </c>
      <c r="E520" s="150" t="s">
        <v>643</v>
      </c>
      <c r="F520" s="150" t="s">
        <v>643</v>
      </c>
      <c r="G520" s="151">
        <v>2646194</v>
      </c>
      <c r="H520" s="151">
        <v>8141</v>
      </c>
      <c r="I520" s="151">
        <v>843518</v>
      </c>
      <c r="J520" s="151">
        <v>1592.64</v>
      </c>
      <c r="K520" s="151">
        <v>12912249</v>
      </c>
      <c r="L520" s="151">
        <v>32793.040000000001</v>
      </c>
      <c r="M520" s="151">
        <v>2734869.5</v>
      </c>
      <c r="N520" s="151">
        <v>5526.1201171875</v>
      </c>
      <c r="O520" s="152">
        <v>0</v>
      </c>
      <c r="P520" s="152">
        <v>0</v>
      </c>
      <c r="Q520" s="151">
        <v>16490636.57</v>
      </c>
      <c r="R520" s="151">
        <v>39911.800000000003</v>
      </c>
      <c r="S520" s="153">
        <v>19136830.57</v>
      </c>
      <c r="T520" s="154">
        <v>48053.54</v>
      </c>
    </row>
    <row r="521" spans="1:20" ht="20.399999999999999" hidden="1" x14ac:dyDescent="0.25">
      <c r="A521" s="150" t="s">
        <v>1021</v>
      </c>
      <c r="B521" s="150" t="s">
        <v>642</v>
      </c>
      <c r="C521" s="150" t="s">
        <v>242</v>
      </c>
      <c r="D521" s="150" t="s">
        <v>242</v>
      </c>
      <c r="E521" s="150" t="s">
        <v>644</v>
      </c>
      <c r="F521" s="150" t="s">
        <v>644</v>
      </c>
      <c r="G521" s="151">
        <v>1513678</v>
      </c>
      <c r="H521" s="151">
        <v>0</v>
      </c>
      <c r="I521" s="151">
        <v>15307021</v>
      </c>
      <c r="J521" s="151">
        <v>0</v>
      </c>
      <c r="K521" s="151">
        <v>0</v>
      </c>
      <c r="L521" s="151">
        <v>0</v>
      </c>
      <c r="M521" s="151">
        <v>0</v>
      </c>
      <c r="N521" s="151">
        <v>0</v>
      </c>
      <c r="O521" s="152">
        <v>0</v>
      </c>
      <c r="P521" s="152">
        <v>0</v>
      </c>
      <c r="Q521" s="151">
        <v>15307021</v>
      </c>
      <c r="R521" s="151">
        <v>0</v>
      </c>
      <c r="S521" s="153">
        <v>16820699</v>
      </c>
      <c r="T521" s="154">
        <v>0</v>
      </c>
    </row>
    <row r="522" spans="1:20" ht="20.399999999999999" hidden="1" x14ac:dyDescent="0.25">
      <c r="A522" s="150" t="s">
        <v>1021</v>
      </c>
      <c r="B522" s="150" t="s">
        <v>642</v>
      </c>
      <c r="C522" s="150" t="s">
        <v>253</v>
      </c>
      <c r="D522" s="150" t="s">
        <v>253</v>
      </c>
      <c r="E522" s="150" t="s">
        <v>645</v>
      </c>
      <c r="F522" s="150" t="s">
        <v>645</v>
      </c>
      <c r="G522" s="151">
        <v>0</v>
      </c>
      <c r="H522" s="151">
        <v>0</v>
      </c>
      <c r="I522" s="151">
        <v>0</v>
      </c>
      <c r="J522" s="151">
        <v>0</v>
      </c>
      <c r="K522" s="151">
        <v>0</v>
      </c>
      <c r="L522" s="151">
        <v>0</v>
      </c>
      <c r="M522" s="151">
        <v>0</v>
      </c>
      <c r="N522" s="151">
        <v>0</v>
      </c>
      <c r="O522" s="152">
        <v>0</v>
      </c>
      <c r="P522" s="152">
        <v>0</v>
      </c>
      <c r="Q522" s="151">
        <v>0</v>
      </c>
      <c r="R522" s="151">
        <v>0</v>
      </c>
      <c r="S522" s="153">
        <v>0</v>
      </c>
      <c r="T522" s="154">
        <v>0</v>
      </c>
    </row>
    <row r="523" spans="1:20" ht="20.399999999999999" hidden="1" x14ac:dyDescent="0.25">
      <c r="A523" s="150" t="s">
        <v>1021</v>
      </c>
      <c r="B523" s="150" t="s">
        <v>642</v>
      </c>
      <c r="C523" s="150" t="s">
        <v>255</v>
      </c>
      <c r="D523" s="150" t="s">
        <v>255</v>
      </c>
      <c r="E523" s="150" t="s">
        <v>646</v>
      </c>
      <c r="F523" s="150" t="s">
        <v>646</v>
      </c>
      <c r="G523" s="151">
        <v>876918</v>
      </c>
      <c r="H523" s="151">
        <v>0</v>
      </c>
      <c r="I523" s="151">
        <v>101691000</v>
      </c>
      <c r="J523" s="151">
        <v>0</v>
      </c>
      <c r="K523" s="151">
        <v>0</v>
      </c>
      <c r="L523" s="151">
        <v>0</v>
      </c>
      <c r="M523" s="151">
        <v>0</v>
      </c>
      <c r="N523" s="151">
        <v>0</v>
      </c>
      <c r="O523" s="152">
        <v>0</v>
      </c>
      <c r="P523" s="152">
        <v>0</v>
      </c>
      <c r="Q523" s="151">
        <v>101691000</v>
      </c>
      <c r="R523" s="151">
        <v>0</v>
      </c>
      <c r="S523" s="153">
        <v>102567918</v>
      </c>
      <c r="T523" s="154">
        <v>0</v>
      </c>
    </row>
    <row r="524" spans="1:20" ht="20.399999999999999" hidden="1" x14ac:dyDescent="0.25">
      <c r="A524" s="150" t="s">
        <v>1021</v>
      </c>
      <c r="B524" s="150" t="s">
        <v>642</v>
      </c>
      <c r="C524" s="150" t="s">
        <v>263</v>
      </c>
      <c r="D524" s="150" t="s">
        <v>278</v>
      </c>
      <c r="E524" s="150" t="s">
        <v>647</v>
      </c>
      <c r="F524" s="150" t="s">
        <v>647</v>
      </c>
      <c r="G524" s="151">
        <v>0</v>
      </c>
      <c r="H524" s="151">
        <v>0</v>
      </c>
      <c r="I524" s="151">
        <v>0</v>
      </c>
      <c r="J524" s="151">
        <v>0</v>
      </c>
      <c r="K524" s="151">
        <v>803024</v>
      </c>
      <c r="L524" s="151">
        <v>2328</v>
      </c>
      <c r="M524" s="151">
        <v>0</v>
      </c>
      <c r="N524" s="151">
        <v>0</v>
      </c>
      <c r="O524" s="152">
        <v>0</v>
      </c>
      <c r="P524" s="152">
        <v>0</v>
      </c>
      <c r="Q524" s="151">
        <v>803024</v>
      </c>
      <c r="R524" s="151">
        <v>2328</v>
      </c>
      <c r="S524" s="153">
        <v>803024</v>
      </c>
      <c r="T524" s="154">
        <v>2328</v>
      </c>
    </row>
    <row r="525" spans="1:20" ht="30.6" hidden="1" x14ac:dyDescent="0.25">
      <c r="A525" s="150" t="s">
        <v>1021</v>
      </c>
      <c r="B525" s="150" t="s">
        <v>642</v>
      </c>
      <c r="C525" s="150" t="s">
        <v>268</v>
      </c>
      <c r="D525" s="150" t="s">
        <v>300</v>
      </c>
      <c r="E525" s="150" t="s">
        <v>648</v>
      </c>
      <c r="F525" s="150" t="s">
        <v>648</v>
      </c>
      <c r="G525" s="151">
        <v>0</v>
      </c>
      <c r="H525" s="151">
        <v>0</v>
      </c>
      <c r="I525" s="151">
        <v>153122</v>
      </c>
      <c r="J525" s="151">
        <v>0</v>
      </c>
      <c r="K525" s="151">
        <v>0</v>
      </c>
      <c r="L525" s="151">
        <v>0</v>
      </c>
      <c r="M525" s="151">
        <v>0</v>
      </c>
      <c r="N525" s="151">
        <v>0</v>
      </c>
      <c r="O525" s="152">
        <v>0</v>
      </c>
      <c r="P525" s="152">
        <v>0</v>
      </c>
      <c r="Q525" s="151">
        <v>153122</v>
      </c>
      <c r="R525" s="151">
        <v>0</v>
      </c>
      <c r="S525" s="153">
        <v>153122</v>
      </c>
      <c r="T525" s="154">
        <v>0</v>
      </c>
    </row>
    <row r="526" spans="1:20" ht="20.399999999999999" hidden="1" x14ac:dyDescent="0.25">
      <c r="A526" s="150" t="s">
        <v>1021</v>
      </c>
      <c r="B526" s="150" t="s">
        <v>649</v>
      </c>
      <c r="C526" s="150" t="s">
        <v>232</v>
      </c>
      <c r="D526" s="150" t="s">
        <v>303</v>
      </c>
      <c r="E526" s="150" t="s">
        <v>650</v>
      </c>
      <c r="F526" s="150" t="s">
        <v>650</v>
      </c>
      <c r="G526" s="151">
        <v>0</v>
      </c>
      <c r="H526" s="151">
        <v>0</v>
      </c>
      <c r="I526" s="151">
        <v>0</v>
      </c>
      <c r="J526" s="151">
        <v>0</v>
      </c>
      <c r="K526" s="151">
        <v>38023841</v>
      </c>
      <c r="L526" s="151">
        <v>88101</v>
      </c>
      <c r="M526" s="151">
        <v>0</v>
      </c>
      <c r="N526" s="151">
        <v>0</v>
      </c>
      <c r="O526" s="152">
        <v>0</v>
      </c>
      <c r="P526" s="152">
        <v>0</v>
      </c>
      <c r="Q526" s="151">
        <v>38023841</v>
      </c>
      <c r="R526" s="151">
        <v>88101</v>
      </c>
      <c r="S526" s="153">
        <v>38023841</v>
      </c>
      <c r="T526" s="154">
        <v>88101</v>
      </c>
    </row>
    <row r="527" spans="1:20" ht="40.799999999999997" hidden="1" x14ac:dyDescent="0.25">
      <c r="A527" s="150" t="s">
        <v>1021</v>
      </c>
      <c r="B527" s="150" t="s">
        <v>649</v>
      </c>
      <c r="C527" s="150" t="s">
        <v>234</v>
      </c>
      <c r="D527" s="150" t="s">
        <v>281</v>
      </c>
      <c r="E527" s="150" t="s">
        <v>651</v>
      </c>
      <c r="F527" s="150" t="s">
        <v>651</v>
      </c>
      <c r="G527" s="151">
        <v>91343517</v>
      </c>
      <c r="H527" s="151">
        <v>0</v>
      </c>
      <c r="I527" s="151">
        <v>97971968</v>
      </c>
      <c r="J527" s="151">
        <v>254154</v>
      </c>
      <c r="K527" s="151">
        <v>446521335</v>
      </c>
      <c r="L527" s="151">
        <v>1381163</v>
      </c>
      <c r="M527" s="151">
        <v>7939234</v>
      </c>
      <c r="N527" s="151">
        <v>16282</v>
      </c>
      <c r="O527" s="152">
        <v>0</v>
      </c>
      <c r="P527" s="152">
        <v>0</v>
      </c>
      <c r="Q527" s="151">
        <v>552432537</v>
      </c>
      <c r="R527" s="151">
        <v>1651599</v>
      </c>
      <c r="S527" s="153">
        <v>643776054</v>
      </c>
      <c r="T527" s="154">
        <v>1651599</v>
      </c>
    </row>
    <row r="528" spans="1:20" ht="20.399999999999999" hidden="1" x14ac:dyDescent="0.25">
      <c r="A528" s="150" t="s">
        <v>1021</v>
      </c>
      <c r="B528" s="150" t="s">
        <v>649</v>
      </c>
      <c r="C528" s="150" t="s">
        <v>242</v>
      </c>
      <c r="D528" s="150" t="s">
        <v>242</v>
      </c>
      <c r="E528" s="150" t="s">
        <v>652</v>
      </c>
      <c r="F528" s="150" t="s">
        <v>652</v>
      </c>
      <c r="G528" s="151">
        <v>30820782</v>
      </c>
      <c r="H528" s="151">
        <v>0</v>
      </c>
      <c r="I528" s="151">
        <v>156246076</v>
      </c>
      <c r="J528" s="151">
        <v>0</v>
      </c>
      <c r="K528" s="151">
        <v>852531</v>
      </c>
      <c r="L528" s="151">
        <v>0</v>
      </c>
      <c r="M528" s="151">
        <v>0</v>
      </c>
      <c r="N528" s="151">
        <v>0</v>
      </c>
      <c r="O528" s="152">
        <v>0</v>
      </c>
      <c r="P528" s="152">
        <v>0</v>
      </c>
      <c r="Q528" s="151">
        <v>157098607</v>
      </c>
      <c r="R528" s="151">
        <v>0</v>
      </c>
      <c r="S528" s="153">
        <v>187919389</v>
      </c>
      <c r="T528" s="154">
        <v>0</v>
      </c>
    </row>
    <row r="529" spans="1:20" ht="20.399999999999999" hidden="1" x14ac:dyDescent="0.25">
      <c r="A529" s="150" t="s">
        <v>1021</v>
      </c>
      <c r="B529" s="150" t="s">
        <v>649</v>
      </c>
      <c r="C529" s="150" t="s">
        <v>247</v>
      </c>
      <c r="D529" s="150" t="s">
        <v>293</v>
      </c>
      <c r="E529" s="150" t="s">
        <v>653</v>
      </c>
      <c r="F529" s="150" t="s">
        <v>653</v>
      </c>
      <c r="G529" s="151">
        <v>0</v>
      </c>
      <c r="H529" s="151">
        <v>0</v>
      </c>
      <c r="I529" s="151">
        <v>0</v>
      </c>
      <c r="J529" s="151">
        <v>0</v>
      </c>
      <c r="K529" s="151">
        <v>83578703</v>
      </c>
      <c r="L529" s="151">
        <v>140823</v>
      </c>
      <c r="M529" s="151">
        <v>0</v>
      </c>
      <c r="N529" s="151">
        <v>0</v>
      </c>
      <c r="O529" s="152">
        <v>0</v>
      </c>
      <c r="P529" s="152">
        <v>0</v>
      </c>
      <c r="Q529" s="151">
        <v>83578703</v>
      </c>
      <c r="R529" s="151">
        <v>140823</v>
      </c>
      <c r="S529" s="153">
        <v>83578703</v>
      </c>
      <c r="T529" s="154">
        <v>140823</v>
      </c>
    </row>
    <row r="530" spans="1:20" ht="20.399999999999999" hidden="1" x14ac:dyDescent="0.25">
      <c r="A530" s="150" t="s">
        <v>1021</v>
      </c>
      <c r="B530" s="150" t="s">
        <v>649</v>
      </c>
      <c r="C530" s="150" t="s">
        <v>253</v>
      </c>
      <c r="D530" s="150" t="s">
        <v>253</v>
      </c>
      <c r="E530" s="150" t="s">
        <v>654</v>
      </c>
      <c r="F530" s="150" t="s">
        <v>654</v>
      </c>
      <c r="G530" s="151">
        <v>0</v>
      </c>
      <c r="H530" s="151">
        <v>0</v>
      </c>
      <c r="I530" s="151">
        <v>0</v>
      </c>
      <c r="J530" s="151">
        <v>0</v>
      </c>
      <c r="K530" s="151">
        <v>0</v>
      </c>
      <c r="L530" s="151">
        <v>0</v>
      </c>
      <c r="M530" s="151">
        <v>0</v>
      </c>
      <c r="N530" s="151">
        <v>0</v>
      </c>
      <c r="O530" s="152">
        <v>263652000</v>
      </c>
      <c r="P530" s="130"/>
      <c r="Q530" s="151">
        <v>0</v>
      </c>
      <c r="R530" s="151">
        <v>0</v>
      </c>
      <c r="S530" s="153">
        <v>0</v>
      </c>
      <c r="T530" s="154">
        <v>0</v>
      </c>
    </row>
    <row r="531" spans="1:20" ht="20.399999999999999" hidden="1" x14ac:dyDescent="0.25">
      <c r="A531" s="150" t="s">
        <v>1021</v>
      </c>
      <c r="B531" s="150" t="s">
        <v>649</v>
      </c>
      <c r="C531" s="150" t="s">
        <v>255</v>
      </c>
      <c r="D531" s="150" t="s">
        <v>255</v>
      </c>
      <c r="E531" s="150" t="s">
        <v>655</v>
      </c>
      <c r="F531" s="150" t="s">
        <v>655</v>
      </c>
      <c r="G531" s="151">
        <v>6289342</v>
      </c>
      <c r="H531" s="151">
        <v>0</v>
      </c>
      <c r="I531" s="151">
        <v>425769936</v>
      </c>
      <c r="J531" s="151">
        <v>0</v>
      </c>
      <c r="K531" s="151">
        <v>0</v>
      </c>
      <c r="L531" s="151">
        <v>0</v>
      </c>
      <c r="M531" s="151">
        <v>0</v>
      </c>
      <c r="N531" s="151">
        <v>0</v>
      </c>
      <c r="O531" s="152">
        <v>0</v>
      </c>
      <c r="P531" s="152">
        <v>0</v>
      </c>
      <c r="Q531" s="151">
        <v>425769936</v>
      </c>
      <c r="R531" s="151">
        <v>0</v>
      </c>
      <c r="S531" s="153">
        <v>432059278</v>
      </c>
      <c r="T531" s="154">
        <v>0</v>
      </c>
    </row>
    <row r="532" spans="1:20" ht="20.399999999999999" hidden="1" x14ac:dyDescent="0.25">
      <c r="A532" s="150" t="s">
        <v>1021</v>
      </c>
      <c r="B532" s="150" t="s">
        <v>649</v>
      </c>
      <c r="C532" s="150" t="s">
        <v>263</v>
      </c>
      <c r="D532" s="150" t="s">
        <v>278</v>
      </c>
      <c r="E532" s="150" t="s">
        <v>656</v>
      </c>
      <c r="F532" s="150" t="s">
        <v>656</v>
      </c>
      <c r="G532" s="151">
        <v>0</v>
      </c>
      <c r="H532" s="151">
        <v>0</v>
      </c>
      <c r="I532" s="151">
        <v>0</v>
      </c>
      <c r="J532" s="151">
        <v>0</v>
      </c>
      <c r="K532" s="151">
        <v>3567185</v>
      </c>
      <c r="L532" s="151">
        <v>9889</v>
      </c>
      <c r="M532" s="151">
        <v>0</v>
      </c>
      <c r="N532" s="151">
        <v>0</v>
      </c>
      <c r="O532" s="152">
        <v>0</v>
      </c>
      <c r="P532" s="152">
        <v>0</v>
      </c>
      <c r="Q532" s="151">
        <v>3567185</v>
      </c>
      <c r="R532" s="151">
        <v>9889</v>
      </c>
      <c r="S532" s="153">
        <v>3567185</v>
      </c>
      <c r="T532" s="154">
        <v>9889</v>
      </c>
    </row>
    <row r="533" spans="1:20" ht="30.6" hidden="1" x14ac:dyDescent="0.25">
      <c r="A533" s="150" t="s">
        <v>1021</v>
      </c>
      <c r="B533" s="150" t="s">
        <v>649</v>
      </c>
      <c r="C533" s="150" t="s">
        <v>268</v>
      </c>
      <c r="D533" s="150" t="s">
        <v>300</v>
      </c>
      <c r="E533" s="150" t="s">
        <v>657</v>
      </c>
      <c r="F533" s="150" t="s">
        <v>657</v>
      </c>
      <c r="G533" s="151">
        <v>0</v>
      </c>
      <c r="H533" s="151">
        <v>0</v>
      </c>
      <c r="I533" s="151">
        <v>3004753</v>
      </c>
      <c r="J533" s="151">
        <v>0</v>
      </c>
      <c r="K533" s="151">
        <v>0</v>
      </c>
      <c r="L533" s="151">
        <v>0</v>
      </c>
      <c r="M533" s="151">
        <v>0</v>
      </c>
      <c r="N533" s="151">
        <v>0</v>
      </c>
      <c r="O533" s="152">
        <v>0</v>
      </c>
      <c r="P533" s="152">
        <v>0</v>
      </c>
      <c r="Q533" s="151">
        <v>3004753</v>
      </c>
      <c r="R533" s="151">
        <v>0</v>
      </c>
      <c r="S533" s="153">
        <v>3004753</v>
      </c>
      <c r="T533" s="154">
        <v>0</v>
      </c>
    </row>
    <row r="534" spans="1:20" ht="40.799999999999997" hidden="1" x14ac:dyDescent="0.25">
      <c r="A534" s="150" t="s">
        <v>1021</v>
      </c>
      <c r="B534" s="150" t="s">
        <v>658</v>
      </c>
      <c r="C534" s="150" t="s">
        <v>234</v>
      </c>
      <c r="D534" s="150" t="s">
        <v>281</v>
      </c>
      <c r="E534" s="150" t="s">
        <v>659</v>
      </c>
      <c r="F534" s="150" t="s">
        <v>659</v>
      </c>
      <c r="G534" s="151">
        <v>6404289</v>
      </c>
      <c r="H534" s="151">
        <v>17061</v>
      </c>
      <c r="I534" s="151">
        <v>738999</v>
      </c>
      <c r="J534" s="151">
        <v>1638</v>
      </c>
      <c r="K534" s="151">
        <v>123383347</v>
      </c>
      <c r="L534" s="151">
        <v>358098</v>
      </c>
      <c r="M534" s="151">
        <v>2757773</v>
      </c>
      <c r="N534" s="151">
        <v>4924</v>
      </c>
      <c r="O534" s="152">
        <v>0</v>
      </c>
      <c r="P534" s="152">
        <v>0</v>
      </c>
      <c r="Q534" s="151">
        <v>126880119</v>
      </c>
      <c r="R534" s="151">
        <v>364660</v>
      </c>
      <c r="S534" s="153">
        <v>133284408</v>
      </c>
      <c r="T534" s="154">
        <v>381721</v>
      </c>
    </row>
    <row r="535" spans="1:20" ht="20.399999999999999" hidden="1" x14ac:dyDescent="0.25">
      <c r="A535" s="150" t="s">
        <v>1021</v>
      </c>
      <c r="B535" s="150" t="s">
        <v>658</v>
      </c>
      <c r="C535" s="150" t="s">
        <v>242</v>
      </c>
      <c r="D535" s="150" t="s">
        <v>242</v>
      </c>
      <c r="E535" s="150" t="s">
        <v>660</v>
      </c>
      <c r="F535" s="150" t="s">
        <v>660</v>
      </c>
      <c r="G535" s="151">
        <v>7992672</v>
      </c>
      <c r="H535" s="151">
        <v>0</v>
      </c>
      <c r="I535" s="151">
        <v>40544834</v>
      </c>
      <c r="J535" s="151">
        <v>0</v>
      </c>
      <c r="K535" s="151">
        <v>0</v>
      </c>
      <c r="L535" s="151">
        <v>0</v>
      </c>
      <c r="M535" s="151">
        <v>0</v>
      </c>
      <c r="N535" s="151">
        <v>0</v>
      </c>
      <c r="O535" s="152">
        <v>0</v>
      </c>
      <c r="P535" s="152">
        <v>0</v>
      </c>
      <c r="Q535" s="151">
        <v>40544834</v>
      </c>
      <c r="R535" s="151">
        <v>0</v>
      </c>
      <c r="S535" s="153">
        <v>48537506</v>
      </c>
      <c r="T535" s="154">
        <v>0</v>
      </c>
    </row>
    <row r="536" spans="1:20" ht="20.399999999999999" hidden="1" x14ac:dyDescent="0.25">
      <c r="A536" s="150" t="s">
        <v>1021</v>
      </c>
      <c r="B536" s="150" t="s">
        <v>658</v>
      </c>
      <c r="C536" s="150" t="s">
        <v>253</v>
      </c>
      <c r="D536" s="150" t="s">
        <v>253</v>
      </c>
      <c r="E536" s="150" t="s">
        <v>661</v>
      </c>
      <c r="F536" s="150" t="s">
        <v>661</v>
      </c>
      <c r="G536" s="151">
        <v>0</v>
      </c>
      <c r="H536" s="151">
        <v>0</v>
      </c>
      <c r="I536" s="151">
        <v>0</v>
      </c>
      <c r="J536" s="151">
        <v>0</v>
      </c>
      <c r="K536" s="151">
        <v>0</v>
      </c>
      <c r="L536" s="151">
        <v>0</v>
      </c>
      <c r="M536" s="151">
        <v>0</v>
      </c>
      <c r="N536" s="151">
        <v>0</v>
      </c>
      <c r="O536" s="152">
        <v>32842150</v>
      </c>
      <c r="P536" s="152">
        <v>118895</v>
      </c>
      <c r="Q536" s="151">
        <v>0</v>
      </c>
      <c r="R536" s="151">
        <v>0</v>
      </c>
      <c r="S536" s="153">
        <v>0</v>
      </c>
      <c r="T536" s="154">
        <v>0</v>
      </c>
    </row>
    <row r="537" spans="1:20" ht="20.399999999999999" hidden="1" x14ac:dyDescent="0.25">
      <c r="A537" s="150" t="s">
        <v>1021</v>
      </c>
      <c r="B537" s="150" t="s">
        <v>658</v>
      </c>
      <c r="C537" s="150" t="s">
        <v>255</v>
      </c>
      <c r="D537" s="150" t="s">
        <v>255</v>
      </c>
      <c r="E537" s="150" t="s">
        <v>662</v>
      </c>
      <c r="F537" s="150" t="s">
        <v>662</v>
      </c>
      <c r="G537" s="151">
        <v>2832824</v>
      </c>
      <c r="H537" s="151">
        <v>0</v>
      </c>
      <c r="I537" s="151">
        <v>177081646</v>
      </c>
      <c r="J537" s="151">
        <v>0</v>
      </c>
      <c r="K537" s="151">
        <v>0</v>
      </c>
      <c r="L537" s="151">
        <v>0</v>
      </c>
      <c r="M537" s="151">
        <v>0</v>
      </c>
      <c r="N537" s="151">
        <v>0</v>
      </c>
      <c r="O537" s="152">
        <v>0</v>
      </c>
      <c r="P537" s="152">
        <v>0</v>
      </c>
      <c r="Q537" s="151">
        <v>177081646</v>
      </c>
      <c r="R537" s="151">
        <v>0</v>
      </c>
      <c r="S537" s="153">
        <v>179914470</v>
      </c>
      <c r="T537" s="154">
        <v>0</v>
      </c>
    </row>
    <row r="538" spans="1:20" ht="20.399999999999999" hidden="1" x14ac:dyDescent="0.25">
      <c r="A538" s="150" t="s">
        <v>1021</v>
      </c>
      <c r="B538" s="150" t="s">
        <v>658</v>
      </c>
      <c r="C538" s="150" t="s">
        <v>260</v>
      </c>
      <c r="D538" s="150" t="s">
        <v>297</v>
      </c>
      <c r="E538" s="150" t="s">
        <v>663</v>
      </c>
      <c r="F538" s="150" t="s">
        <v>663</v>
      </c>
      <c r="G538" s="151">
        <v>59226</v>
      </c>
      <c r="H538" s="151">
        <v>161</v>
      </c>
      <c r="I538" s="151">
        <v>476709</v>
      </c>
      <c r="J538" s="151">
        <v>1313</v>
      </c>
      <c r="K538" s="151">
        <v>0</v>
      </c>
      <c r="L538" s="151">
        <v>0</v>
      </c>
      <c r="M538" s="151">
        <v>0</v>
      </c>
      <c r="N538" s="151">
        <v>0</v>
      </c>
      <c r="O538" s="152">
        <v>0</v>
      </c>
      <c r="P538" s="152">
        <v>0</v>
      </c>
      <c r="Q538" s="151">
        <v>476709</v>
      </c>
      <c r="R538" s="151">
        <v>1313</v>
      </c>
      <c r="S538" s="153">
        <v>535935</v>
      </c>
      <c r="T538" s="154">
        <v>1474</v>
      </c>
    </row>
    <row r="539" spans="1:20" ht="20.399999999999999" hidden="1" x14ac:dyDescent="0.25">
      <c r="A539" s="150" t="s">
        <v>1021</v>
      </c>
      <c r="B539" s="150" t="s">
        <v>658</v>
      </c>
      <c r="C539" s="150" t="s">
        <v>263</v>
      </c>
      <c r="D539" s="150" t="s">
        <v>278</v>
      </c>
      <c r="E539" s="150" t="s">
        <v>664</v>
      </c>
      <c r="F539" s="150" t="s">
        <v>664</v>
      </c>
      <c r="G539" s="151">
        <v>0</v>
      </c>
      <c r="H539" s="151">
        <v>0</v>
      </c>
      <c r="I539" s="151">
        <v>0</v>
      </c>
      <c r="J539" s="151">
        <v>0</v>
      </c>
      <c r="K539" s="151">
        <v>1423808</v>
      </c>
      <c r="L539" s="151">
        <v>3960</v>
      </c>
      <c r="M539" s="151">
        <v>0</v>
      </c>
      <c r="N539" s="151">
        <v>0</v>
      </c>
      <c r="O539" s="152">
        <v>0</v>
      </c>
      <c r="P539" s="152">
        <v>0</v>
      </c>
      <c r="Q539" s="151">
        <v>1423808</v>
      </c>
      <c r="R539" s="151">
        <v>3960</v>
      </c>
      <c r="S539" s="153">
        <v>1423808</v>
      </c>
      <c r="T539" s="154">
        <v>3960</v>
      </c>
    </row>
    <row r="540" spans="1:20" ht="30.6" hidden="1" x14ac:dyDescent="0.25">
      <c r="A540" s="150" t="s">
        <v>1021</v>
      </c>
      <c r="B540" s="150" t="s">
        <v>658</v>
      </c>
      <c r="C540" s="150" t="s">
        <v>268</v>
      </c>
      <c r="D540" s="150" t="s">
        <v>300</v>
      </c>
      <c r="E540" s="150" t="s">
        <v>665</v>
      </c>
      <c r="F540" s="150" t="s">
        <v>665</v>
      </c>
      <c r="G540" s="151">
        <v>5537</v>
      </c>
      <c r="H540" s="151">
        <v>0</v>
      </c>
      <c r="I540" s="151">
        <v>824634</v>
      </c>
      <c r="J540" s="151">
        <v>0</v>
      </c>
      <c r="K540" s="151">
        <v>110808</v>
      </c>
      <c r="L540" s="151">
        <v>0</v>
      </c>
      <c r="M540" s="151">
        <v>0</v>
      </c>
      <c r="N540" s="151">
        <v>0</v>
      </c>
      <c r="O540" s="152">
        <v>0</v>
      </c>
      <c r="P540" s="152">
        <v>0</v>
      </c>
      <c r="Q540" s="151">
        <v>935442</v>
      </c>
      <c r="R540" s="151">
        <v>0</v>
      </c>
      <c r="S540" s="153">
        <v>940979</v>
      </c>
      <c r="T540" s="154">
        <v>0</v>
      </c>
    </row>
    <row r="541" spans="1:20" ht="40.799999999999997" hidden="1" x14ac:dyDescent="0.25">
      <c r="A541" s="150" t="s">
        <v>1021</v>
      </c>
      <c r="B541" s="150" t="s">
        <v>666</v>
      </c>
      <c r="C541" s="150" t="s">
        <v>234</v>
      </c>
      <c r="D541" s="150" t="s">
        <v>288</v>
      </c>
      <c r="E541" s="150" t="s">
        <v>667</v>
      </c>
      <c r="F541" s="150" t="s">
        <v>667</v>
      </c>
      <c r="G541" s="151">
        <v>23918469.030000001</v>
      </c>
      <c r="H541" s="151">
        <v>52914</v>
      </c>
      <c r="I541" s="151">
        <v>0</v>
      </c>
      <c r="J541" s="151">
        <v>0</v>
      </c>
      <c r="K541" s="151">
        <v>14915452.4</v>
      </c>
      <c r="L541" s="151">
        <v>38567.96</v>
      </c>
      <c r="M541" s="151">
        <v>0</v>
      </c>
      <c r="N541" s="151">
        <v>0</v>
      </c>
      <c r="O541" s="152">
        <v>0</v>
      </c>
      <c r="P541" s="152">
        <v>0</v>
      </c>
      <c r="Q541" s="151">
        <v>14915452.4</v>
      </c>
      <c r="R541" s="151">
        <v>38567.96</v>
      </c>
      <c r="S541" s="153">
        <v>38833921.43</v>
      </c>
      <c r="T541" s="154">
        <v>91482.69</v>
      </c>
    </row>
    <row r="542" spans="1:20" ht="40.799999999999997" hidden="1" x14ac:dyDescent="0.25">
      <c r="A542" s="150" t="s">
        <v>1021</v>
      </c>
      <c r="B542" s="150" t="s">
        <v>666</v>
      </c>
      <c r="C542" s="150" t="s">
        <v>234</v>
      </c>
      <c r="D542" s="150" t="s">
        <v>290</v>
      </c>
      <c r="E542" s="150" t="s">
        <v>668</v>
      </c>
      <c r="F542" s="150" t="s">
        <v>668</v>
      </c>
      <c r="G542" s="151">
        <v>2213280.79</v>
      </c>
      <c r="H542" s="151">
        <v>5927</v>
      </c>
      <c r="I542" s="151">
        <v>0</v>
      </c>
      <c r="J542" s="151">
        <v>0</v>
      </c>
      <c r="K542" s="151">
        <v>15896438.51</v>
      </c>
      <c r="L542" s="151">
        <v>45235.79</v>
      </c>
      <c r="M542" s="151">
        <v>0</v>
      </c>
      <c r="N542" s="151">
        <v>0</v>
      </c>
      <c r="O542" s="152">
        <v>0</v>
      </c>
      <c r="P542" s="152">
        <v>0</v>
      </c>
      <c r="Q542" s="151">
        <v>15896438.51</v>
      </c>
      <c r="R542" s="151">
        <v>45235.79</v>
      </c>
      <c r="S542" s="153">
        <v>18109719.300000001</v>
      </c>
      <c r="T542" s="154">
        <v>51163.55</v>
      </c>
    </row>
    <row r="543" spans="1:20" ht="20.399999999999999" hidden="1" x14ac:dyDescent="0.25">
      <c r="A543" s="150" t="s">
        <v>1021</v>
      </c>
      <c r="B543" s="150" t="s">
        <v>666</v>
      </c>
      <c r="C543" s="150" t="s">
        <v>242</v>
      </c>
      <c r="D543" s="150" t="s">
        <v>242</v>
      </c>
      <c r="E543" s="150" t="s">
        <v>669</v>
      </c>
      <c r="F543" s="150" t="s">
        <v>669</v>
      </c>
      <c r="G543" s="151">
        <v>1791303.37</v>
      </c>
      <c r="H543" s="151">
        <v>0</v>
      </c>
      <c r="I543" s="151">
        <v>8608689.3200000003</v>
      </c>
      <c r="J543" s="151">
        <v>0</v>
      </c>
      <c r="K543" s="151">
        <v>0</v>
      </c>
      <c r="L543" s="151">
        <v>0</v>
      </c>
      <c r="M543" s="151">
        <v>0</v>
      </c>
      <c r="N543" s="151">
        <v>0</v>
      </c>
      <c r="O543" s="152">
        <v>0</v>
      </c>
      <c r="P543" s="152">
        <v>0</v>
      </c>
      <c r="Q543" s="151">
        <v>8608689.3200000003</v>
      </c>
      <c r="R543" s="151">
        <v>0</v>
      </c>
      <c r="S543" s="153">
        <v>10399992.689999999</v>
      </c>
      <c r="T543" s="154">
        <v>0</v>
      </c>
    </row>
    <row r="544" spans="1:20" ht="20.399999999999999" hidden="1" x14ac:dyDescent="0.25">
      <c r="A544" s="150" t="s">
        <v>1021</v>
      </c>
      <c r="B544" s="150" t="s">
        <v>666</v>
      </c>
      <c r="C544" s="150" t="s">
        <v>253</v>
      </c>
      <c r="D544" s="150" t="s">
        <v>253</v>
      </c>
      <c r="E544" s="150" t="s">
        <v>670</v>
      </c>
      <c r="F544" s="150" t="s">
        <v>670</v>
      </c>
      <c r="G544" s="151">
        <v>0</v>
      </c>
      <c r="H544" s="151">
        <v>0</v>
      </c>
      <c r="I544" s="151">
        <v>0</v>
      </c>
      <c r="J544" s="151">
        <v>0</v>
      </c>
      <c r="K544" s="151">
        <v>0</v>
      </c>
      <c r="L544" s="151">
        <v>0</v>
      </c>
      <c r="M544" s="151">
        <v>0</v>
      </c>
      <c r="N544" s="151">
        <v>0</v>
      </c>
      <c r="O544" s="152">
        <v>43533656</v>
      </c>
      <c r="P544" s="152">
        <v>98239.6015625</v>
      </c>
      <c r="Q544" s="151">
        <v>0</v>
      </c>
      <c r="R544" s="151">
        <v>0</v>
      </c>
      <c r="S544" s="153">
        <v>0</v>
      </c>
      <c r="T544" s="154">
        <v>0</v>
      </c>
    </row>
    <row r="545" spans="1:20" ht="20.399999999999999" hidden="1" x14ac:dyDescent="0.25">
      <c r="A545" s="150" t="s">
        <v>1021</v>
      </c>
      <c r="B545" s="150" t="s">
        <v>666</v>
      </c>
      <c r="C545" s="150" t="s">
        <v>255</v>
      </c>
      <c r="D545" s="150" t="s">
        <v>255</v>
      </c>
      <c r="E545" s="150" t="s">
        <v>671</v>
      </c>
      <c r="F545" s="150" t="s">
        <v>671</v>
      </c>
      <c r="G545" s="151">
        <v>700608.27</v>
      </c>
      <c r="H545" s="151">
        <v>0</v>
      </c>
      <c r="I545" s="151">
        <v>26037287.710000001</v>
      </c>
      <c r="J545" s="151">
        <v>0</v>
      </c>
      <c r="K545" s="151">
        <v>0</v>
      </c>
      <c r="L545" s="151">
        <v>0</v>
      </c>
      <c r="M545" s="151">
        <v>0</v>
      </c>
      <c r="N545" s="151">
        <v>0</v>
      </c>
      <c r="O545" s="152">
        <v>0</v>
      </c>
      <c r="P545" s="152">
        <v>0</v>
      </c>
      <c r="Q545" s="151">
        <v>26037287.710000001</v>
      </c>
      <c r="R545" s="151">
        <v>0</v>
      </c>
      <c r="S545" s="153">
        <v>26737895.98</v>
      </c>
      <c r="T545" s="154">
        <v>0</v>
      </c>
    </row>
    <row r="546" spans="1:20" ht="20.399999999999999" hidden="1" x14ac:dyDescent="0.25">
      <c r="A546" s="150" t="s">
        <v>1021</v>
      </c>
      <c r="B546" s="150" t="s">
        <v>666</v>
      </c>
      <c r="C546" s="150" t="s">
        <v>260</v>
      </c>
      <c r="D546" s="150" t="s">
        <v>297</v>
      </c>
      <c r="E546" s="150" t="s">
        <v>672</v>
      </c>
      <c r="F546" s="150" t="s">
        <v>672</v>
      </c>
      <c r="G546" s="151">
        <v>1415.83</v>
      </c>
      <c r="H546" s="151">
        <v>3</v>
      </c>
      <c r="I546" s="151">
        <v>17616.740000000002</v>
      </c>
      <c r="J546" s="151">
        <v>48.94</v>
      </c>
      <c r="K546" s="151">
        <v>0</v>
      </c>
      <c r="L546" s="151">
        <v>0</v>
      </c>
      <c r="M546" s="151">
        <v>0</v>
      </c>
      <c r="N546" s="151">
        <v>0</v>
      </c>
      <c r="O546" s="152">
        <v>0</v>
      </c>
      <c r="P546" s="152">
        <v>0</v>
      </c>
      <c r="Q546" s="151">
        <v>17616.740000000002</v>
      </c>
      <c r="R546" s="151">
        <v>48.94</v>
      </c>
      <c r="S546" s="153">
        <v>19032.57</v>
      </c>
      <c r="T546" s="154">
        <v>52.87</v>
      </c>
    </row>
    <row r="547" spans="1:20" ht="20.399999999999999" hidden="1" x14ac:dyDescent="0.25">
      <c r="A547" s="150" t="s">
        <v>1021</v>
      </c>
      <c r="B547" s="150" t="s">
        <v>666</v>
      </c>
      <c r="C547" s="150" t="s">
        <v>263</v>
      </c>
      <c r="D547" s="150" t="s">
        <v>278</v>
      </c>
      <c r="E547" s="150" t="s">
        <v>673</v>
      </c>
      <c r="F547" s="150" t="s">
        <v>673</v>
      </c>
      <c r="G547" s="151">
        <v>12599.29</v>
      </c>
      <c r="H547" s="151">
        <v>34</v>
      </c>
      <c r="I547" s="151">
        <v>0</v>
      </c>
      <c r="J547" s="151">
        <v>0</v>
      </c>
      <c r="K547" s="151">
        <v>217853.54</v>
      </c>
      <c r="L547" s="151">
        <v>597.55999999999995</v>
      </c>
      <c r="M547" s="151">
        <v>0</v>
      </c>
      <c r="N547" s="151">
        <v>0</v>
      </c>
      <c r="O547" s="152">
        <v>0</v>
      </c>
      <c r="P547" s="152">
        <v>0</v>
      </c>
      <c r="Q547" s="151">
        <v>217853.54</v>
      </c>
      <c r="R547" s="151">
        <v>597.55999999999995</v>
      </c>
      <c r="S547" s="153">
        <v>230452.83</v>
      </c>
      <c r="T547" s="154">
        <v>632.12</v>
      </c>
    </row>
    <row r="548" spans="1:20" ht="30.6" hidden="1" x14ac:dyDescent="0.25">
      <c r="A548" s="150" t="s">
        <v>1021</v>
      </c>
      <c r="B548" s="150" t="s">
        <v>666</v>
      </c>
      <c r="C548" s="150" t="s">
        <v>268</v>
      </c>
      <c r="D548" s="150" t="s">
        <v>300</v>
      </c>
      <c r="E548" s="150" t="s">
        <v>674</v>
      </c>
      <c r="F548" s="150" t="s">
        <v>674</v>
      </c>
      <c r="G548" s="151">
        <v>1068.02</v>
      </c>
      <c r="H548" s="151">
        <v>0</v>
      </c>
      <c r="I548" s="151">
        <v>5733.01</v>
      </c>
      <c r="J548" s="151">
        <v>0</v>
      </c>
      <c r="K548" s="151">
        <v>0</v>
      </c>
      <c r="L548" s="151">
        <v>0</v>
      </c>
      <c r="M548" s="151">
        <v>0</v>
      </c>
      <c r="N548" s="151">
        <v>0</v>
      </c>
      <c r="O548" s="152">
        <v>0</v>
      </c>
      <c r="P548" s="152">
        <v>0</v>
      </c>
      <c r="Q548" s="151">
        <v>5733.01</v>
      </c>
      <c r="R548" s="151">
        <v>0</v>
      </c>
      <c r="S548" s="153">
        <v>6801.03</v>
      </c>
      <c r="T548" s="154">
        <v>0</v>
      </c>
    </row>
    <row r="549" spans="1:20" ht="40.799999999999997" hidden="1" x14ac:dyDescent="0.25">
      <c r="A549" s="150" t="s">
        <v>1021</v>
      </c>
      <c r="B549" s="150" t="s">
        <v>675</v>
      </c>
      <c r="C549" s="150" t="s">
        <v>234</v>
      </c>
      <c r="D549" s="150" t="s">
        <v>281</v>
      </c>
      <c r="E549" s="150" t="s">
        <v>676</v>
      </c>
      <c r="F549" s="150" t="s">
        <v>676</v>
      </c>
      <c r="G549" s="151">
        <v>58821621</v>
      </c>
      <c r="H549" s="151">
        <v>140578</v>
      </c>
      <c r="I549" s="151">
        <v>5336290</v>
      </c>
      <c r="J549" s="151">
        <v>14907</v>
      </c>
      <c r="K549" s="151">
        <v>105393725</v>
      </c>
      <c r="L549" s="151">
        <v>266505</v>
      </c>
      <c r="M549" s="151">
        <v>1921209</v>
      </c>
      <c r="N549" s="151">
        <v>4601</v>
      </c>
      <c r="O549" s="152">
        <v>0</v>
      </c>
      <c r="P549" s="152">
        <v>0</v>
      </c>
      <c r="Q549" s="151">
        <v>112651224</v>
      </c>
      <c r="R549" s="151">
        <v>286013</v>
      </c>
      <c r="S549" s="153">
        <v>171472845</v>
      </c>
      <c r="T549" s="154">
        <v>426591</v>
      </c>
    </row>
    <row r="550" spans="1:20" ht="20.399999999999999" hidden="1" x14ac:dyDescent="0.25">
      <c r="A550" s="150" t="s">
        <v>1021</v>
      </c>
      <c r="B550" s="150" t="s">
        <v>675</v>
      </c>
      <c r="C550" s="150" t="s">
        <v>242</v>
      </c>
      <c r="D550" s="150" t="s">
        <v>242</v>
      </c>
      <c r="E550" s="150" t="s">
        <v>677</v>
      </c>
      <c r="F550" s="150" t="s">
        <v>677</v>
      </c>
      <c r="G550" s="151">
        <v>19830327</v>
      </c>
      <c r="H550" s="151">
        <v>0</v>
      </c>
      <c r="I550" s="151">
        <v>48262421</v>
      </c>
      <c r="J550" s="151">
        <v>0</v>
      </c>
      <c r="K550" s="151">
        <v>0</v>
      </c>
      <c r="L550" s="151">
        <v>0</v>
      </c>
      <c r="M550" s="151">
        <v>0</v>
      </c>
      <c r="N550" s="151">
        <v>0</v>
      </c>
      <c r="O550" s="152">
        <v>0</v>
      </c>
      <c r="P550" s="152">
        <v>0</v>
      </c>
      <c r="Q550" s="151">
        <v>48262421</v>
      </c>
      <c r="R550" s="151">
        <v>0</v>
      </c>
      <c r="S550" s="153">
        <v>68092748</v>
      </c>
      <c r="T550" s="154">
        <v>0</v>
      </c>
    </row>
    <row r="551" spans="1:20" ht="20.399999999999999" hidden="1" x14ac:dyDescent="0.25">
      <c r="A551" s="150" t="s">
        <v>1021</v>
      </c>
      <c r="B551" s="150" t="s">
        <v>675</v>
      </c>
      <c r="C551" s="150" t="s">
        <v>253</v>
      </c>
      <c r="D551" s="150" t="s">
        <v>253</v>
      </c>
      <c r="E551" s="150" t="s">
        <v>678</v>
      </c>
      <c r="F551" s="150" t="s">
        <v>678</v>
      </c>
      <c r="G551" s="151">
        <v>0</v>
      </c>
      <c r="H551" s="151">
        <v>0</v>
      </c>
      <c r="I551" s="151">
        <v>0</v>
      </c>
      <c r="J551" s="151">
        <v>0</v>
      </c>
      <c r="K551" s="151">
        <v>0</v>
      </c>
      <c r="L551" s="151">
        <v>0</v>
      </c>
      <c r="M551" s="151">
        <v>0</v>
      </c>
      <c r="N551" s="151">
        <v>0</v>
      </c>
      <c r="O551" s="152">
        <v>86104848</v>
      </c>
      <c r="P551" s="152">
        <v>198081</v>
      </c>
      <c r="Q551" s="151">
        <v>0</v>
      </c>
      <c r="R551" s="151">
        <v>0</v>
      </c>
      <c r="S551" s="153">
        <v>0</v>
      </c>
      <c r="T551" s="154">
        <v>0</v>
      </c>
    </row>
    <row r="552" spans="1:20" ht="20.399999999999999" hidden="1" x14ac:dyDescent="0.25">
      <c r="A552" s="150" t="s">
        <v>1021</v>
      </c>
      <c r="B552" s="150" t="s">
        <v>675</v>
      </c>
      <c r="C552" s="150" t="s">
        <v>255</v>
      </c>
      <c r="D552" s="150" t="s">
        <v>255</v>
      </c>
      <c r="E552" s="150" t="s">
        <v>679</v>
      </c>
      <c r="F552" s="150" t="s">
        <v>679</v>
      </c>
      <c r="G552" s="151">
        <v>3713049</v>
      </c>
      <c r="H552" s="151">
        <v>0</v>
      </c>
      <c r="I552" s="151">
        <v>191317030</v>
      </c>
      <c r="J552" s="151">
        <v>0</v>
      </c>
      <c r="K552" s="151">
        <v>0</v>
      </c>
      <c r="L552" s="151">
        <v>0</v>
      </c>
      <c r="M552" s="151">
        <v>0</v>
      </c>
      <c r="N552" s="151">
        <v>0</v>
      </c>
      <c r="O552" s="152">
        <v>0</v>
      </c>
      <c r="P552" s="152">
        <v>0</v>
      </c>
      <c r="Q552" s="151">
        <v>191317030</v>
      </c>
      <c r="R552" s="151">
        <v>0</v>
      </c>
      <c r="S552" s="153">
        <v>195030079</v>
      </c>
      <c r="T552" s="154">
        <v>0</v>
      </c>
    </row>
    <row r="553" spans="1:20" ht="20.399999999999999" hidden="1" x14ac:dyDescent="0.25">
      <c r="A553" s="150" t="s">
        <v>1021</v>
      </c>
      <c r="B553" s="150" t="s">
        <v>675</v>
      </c>
      <c r="C553" s="150" t="s">
        <v>260</v>
      </c>
      <c r="D553" s="150" t="s">
        <v>297</v>
      </c>
      <c r="E553" s="150" t="s">
        <v>680</v>
      </c>
      <c r="F553" s="150" t="s">
        <v>680</v>
      </c>
      <c r="G553" s="151">
        <v>0</v>
      </c>
      <c r="H553" s="151">
        <v>0</v>
      </c>
      <c r="I553" s="151">
        <v>18762</v>
      </c>
      <c r="J553" s="151">
        <v>48</v>
      </c>
      <c r="K553" s="151">
        <v>0</v>
      </c>
      <c r="L553" s="151">
        <v>0</v>
      </c>
      <c r="M553" s="151">
        <v>0</v>
      </c>
      <c r="N553" s="151">
        <v>0</v>
      </c>
      <c r="O553" s="152">
        <v>0</v>
      </c>
      <c r="P553" s="152">
        <v>0</v>
      </c>
      <c r="Q553" s="151">
        <v>18762</v>
      </c>
      <c r="R553" s="151">
        <v>48</v>
      </c>
      <c r="S553" s="153">
        <v>18762</v>
      </c>
      <c r="T553" s="154">
        <v>48</v>
      </c>
    </row>
    <row r="554" spans="1:20" ht="20.399999999999999" hidden="1" x14ac:dyDescent="0.25">
      <c r="A554" s="150" t="s">
        <v>1021</v>
      </c>
      <c r="B554" s="150" t="s">
        <v>675</v>
      </c>
      <c r="C554" s="150" t="s">
        <v>263</v>
      </c>
      <c r="D554" s="150" t="s">
        <v>278</v>
      </c>
      <c r="E554" s="150" t="s">
        <v>681</v>
      </c>
      <c r="F554" s="150" t="s">
        <v>681</v>
      </c>
      <c r="G554" s="151">
        <v>1729275</v>
      </c>
      <c r="H554" s="151">
        <v>4641</v>
      </c>
      <c r="I554" s="151">
        <v>0</v>
      </c>
      <c r="J554" s="151">
        <v>0</v>
      </c>
      <c r="K554" s="151">
        <v>592175</v>
      </c>
      <c r="L554" s="151">
        <v>1594</v>
      </c>
      <c r="M554" s="151">
        <v>0</v>
      </c>
      <c r="N554" s="151">
        <v>0</v>
      </c>
      <c r="O554" s="152">
        <v>0</v>
      </c>
      <c r="P554" s="152">
        <v>0</v>
      </c>
      <c r="Q554" s="151">
        <v>592175</v>
      </c>
      <c r="R554" s="151">
        <v>1594</v>
      </c>
      <c r="S554" s="153">
        <v>2321450</v>
      </c>
      <c r="T554" s="154">
        <v>6235</v>
      </c>
    </row>
    <row r="555" spans="1:20" ht="30.6" hidden="1" x14ac:dyDescent="0.25">
      <c r="A555" s="150" t="s">
        <v>1021</v>
      </c>
      <c r="B555" s="150" t="s">
        <v>675</v>
      </c>
      <c r="C555" s="150" t="s">
        <v>268</v>
      </c>
      <c r="D555" s="150" t="s">
        <v>300</v>
      </c>
      <c r="E555" s="150" t="s">
        <v>682</v>
      </c>
      <c r="F555" s="150" t="s">
        <v>682</v>
      </c>
      <c r="G555" s="151">
        <v>34438</v>
      </c>
      <c r="H555" s="151">
        <v>0</v>
      </c>
      <c r="I555" s="151">
        <v>188606</v>
      </c>
      <c r="J555" s="151">
        <v>0</v>
      </c>
      <c r="K555" s="151">
        <v>0</v>
      </c>
      <c r="L555" s="151">
        <v>0</v>
      </c>
      <c r="M555" s="151">
        <v>0</v>
      </c>
      <c r="N555" s="151">
        <v>0</v>
      </c>
      <c r="O555" s="152">
        <v>0</v>
      </c>
      <c r="P555" s="152">
        <v>0</v>
      </c>
      <c r="Q555" s="151">
        <v>188606</v>
      </c>
      <c r="R555" s="151">
        <v>0</v>
      </c>
      <c r="S555" s="153">
        <v>223044</v>
      </c>
      <c r="T555" s="154">
        <v>0</v>
      </c>
    </row>
    <row r="556" spans="1:20" hidden="1" x14ac:dyDescent="0.25">
      <c r="A556" s="127" t="s">
        <v>214</v>
      </c>
    </row>
    <row r="557" spans="1:20" ht="17.25" hidden="1" customHeight="1" x14ac:dyDescent="0.25">
      <c r="A557" s="155" t="s">
        <v>1284</v>
      </c>
    </row>
  </sheetData>
  <sheetProtection algorithmName="SHA-512" hashValue="ie60o4wVrcinswFYe2rywVxADyvZsU1ne3ZduKZc1bMLnVQVH/M8mXBjcP2lq3/cwwVUe7DrMPAJuqzt+2tYJg==" saltValue="9eDwozQxJ7ZcbJQ/mPZ9xQ==" spinCount="100000" sheet="1" objects="1" scenarios="1"/>
  <autoFilter ref="A4:U557" xr:uid="{8220AE5F-2144-4189-BD81-823B299CABF3}">
    <filterColumn colId="1">
      <filters>
        <filter val="MILTON HYDRO DISTRIBUTION INC."/>
      </filters>
    </filterColumn>
  </autoFilter>
  <mergeCells count="2">
    <mergeCell ref="A1:D1"/>
    <mergeCell ref="A2:D2"/>
  </mergeCells>
  <pageMargins left="0.75" right="0.75" top="1" bottom="1" header="0.5" footer="0.5"/>
  <pageSetup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6611D-0B93-4168-A0CB-22555B3E9C16}">
  <sheetPr codeName="Sheet17"/>
  <dimension ref="A1:T15"/>
  <sheetViews>
    <sheetView showGridLines="0" view="pageBreakPreview" zoomScale="80" zoomScaleNormal="100" zoomScaleSheetLayoutView="80" workbookViewId="0">
      <selection activeCell="I26" sqref="I26"/>
    </sheetView>
  </sheetViews>
  <sheetFormatPr defaultRowHeight="13.2" x14ac:dyDescent="0.25"/>
  <cols>
    <col min="1" max="1" width="22" bestFit="1" customWidth="1"/>
    <col min="2" max="2" width="24.33203125" customWidth="1"/>
    <col min="3" max="3" width="13.5546875" customWidth="1"/>
    <col min="4" max="4" width="24.109375" customWidth="1"/>
    <col min="5" max="5" width="38.44140625" customWidth="1"/>
    <col min="6" max="6" width="42.109375" customWidth="1"/>
    <col min="7" max="7" width="26.33203125" customWidth="1"/>
    <col min="8" max="8" width="25.44140625" customWidth="1"/>
    <col min="9" max="9" width="17.88671875" customWidth="1"/>
    <col min="10" max="10" width="17" customWidth="1"/>
    <col min="11" max="11" width="20.6640625" customWidth="1"/>
    <col min="12" max="12" width="19.88671875" customWidth="1"/>
    <col min="13" max="13" width="15" customWidth="1"/>
    <col min="14" max="14" width="14.44140625" customWidth="1"/>
    <col min="15" max="15" width="21.44140625" customWidth="1"/>
    <col min="16" max="16" width="20.5546875" customWidth="1"/>
    <col min="17" max="17" width="22.109375" customWidth="1"/>
    <col min="18" max="18" width="21.33203125" customWidth="1"/>
    <col min="19" max="19" width="18.5546875" customWidth="1"/>
    <col min="20" max="20" width="17.5546875" customWidth="1"/>
    <col min="21" max="21" width="0.6640625" customWidth="1"/>
  </cols>
  <sheetData>
    <row r="1" spans="1:20" ht="13.8" x14ac:dyDescent="0.25">
      <c r="A1" s="201" t="s">
        <v>1018</v>
      </c>
      <c r="B1" s="201"/>
      <c r="C1" s="201"/>
      <c r="D1" s="201"/>
    </row>
    <row r="2" spans="1:20" x14ac:dyDescent="0.25">
      <c r="A2" s="202" t="s">
        <v>1019</v>
      </c>
      <c r="B2" s="202"/>
      <c r="C2" s="202"/>
      <c r="D2" s="202"/>
    </row>
    <row r="3" spans="1:20" x14ac:dyDescent="0.25">
      <c r="A3" s="127" t="s">
        <v>214</v>
      </c>
      <c r="S3" t="s">
        <v>1319</v>
      </c>
    </row>
    <row r="4" spans="1:20" x14ac:dyDescent="0.25">
      <c r="A4" s="148" t="s">
        <v>215</v>
      </c>
      <c r="B4" s="148" t="s">
        <v>216</v>
      </c>
      <c r="C4" s="148" t="s">
        <v>217</v>
      </c>
      <c r="D4" s="148" t="s">
        <v>218</v>
      </c>
      <c r="E4" s="148" t="s">
        <v>1020</v>
      </c>
      <c r="F4" s="148"/>
      <c r="G4" s="148" t="s">
        <v>219</v>
      </c>
      <c r="H4" s="148" t="s">
        <v>220</v>
      </c>
      <c r="I4" s="148" t="s">
        <v>221</v>
      </c>
      <c r="J4" s="148" t="s">
        <v>222</v>
      </c>
      <c r="K4" s="148" t="s">
        <v>223</v>
      </c>
      <c r="L4" s="148" t="s">
        <v>224</v>
      </c>
      <c r="M4" s="148" t="s">
        <v>225</v>
      </c>
      <c r="N4" s="148" t="s">
        <v>226</v>
      </c>
      <c r="O4" s="148" t="s">
        <v>947</v>
      </c>
      <c r="P4" s="148" t="s">
        <v>948</v>
      </c>
      <c r="Q4" s="148" t="s">
        <v>227</v>
      </c>
      <c r="R4" s="148" t="s">
        <v>228</v>
      </c>
      <c r="S4" s="148" t="s">
        <v>229</v>
      </c>
      <c r="T4" s="149" t="s">
        <v>230</v>
      </c>
    </row>
    <row r="5" spans="1:20" ht="40.799999999999997" x14ac:dyDescent="0.25">
      <c r="A5" s="150">
        <v>2022</v>
      </c>
      <c r="B5" s="150" t="s">
        <v>514</v>
      </c>
      <c r="C5" s="150" t="s">
        <v>234</v>
      </c>
      <c r="D5" s="150" t="s">
        <v>288</v>
      </c>
      <c r="E5" s="150" t="s">
        <v>515</v>
      </c>
      <c r="F5" s="150" t="s">
        <v>515</v>
      </c>
      <c r="G5" s="151">
        <v>11955775</v>
      </c>
      <c r="H5" s="151">
        <v>24557</v>
      </c>
      <c r="I5" s="151">
        <v>0</v>
      </c>
      <c r="J5" s="151">
        <v>0</v>
      </c>
      <c r="K5" s="151">
        <v>116242184</v>
      </c>
      <c r="L5" s="151">
        <v>253847</v>
      </c>
      <c r="M5" s="151">
        <v>0</v>
      </c>
      <c r="N5" s="151">
        <v>0</v>
      </c>
      <c r="O5" s="152">
        <v>0</v>
      </c>
      <c r="P5" s="152">
        <v>0</v>
      </c>
      <c r="Q5" s="151">
        <v>116242184</v>
      </c>
      <c r="R5" s="151">
        <v>253847</v>
      </c>
      <c r="S5" s="180">
        <v>103617411</v>
      </c>
      <c r="T5" s="181">
        <v>225594</v>
      </c>
    </row>
    <row r="6" spans="1:20" ht="40.799999999999997" x14ac:dyDescent="0.25">
      <c r="A6" s="150">
        <v>2022</v>
      </c>
      <c r="B6" s="150" t="s">
        <v>514</v>
      </c>
      <c r="C6" s="150" t="s">
        <v>234</v>
      </c>
      <c r="D6" s="150" t="s">
        <v>290</v>
      </c>
      <c r="E6" s="150" t="s">
        <v>516</v>
      </c>
      <c r="F6" s="150" t="s">
        <v>516</v>
      </c>
      <c r="G6" s="151">
        <v>18138808</v>
      </c>
      <c r="H6" s="151">
        <v>56166</v>
      </c>
      <c r="I6" s="151">
        <v>26635154</v>
      </c>
      <c r="J6" s="151">
        <v>69504</v>
      </c>
      <c r="K6" s="151">
        <v>165225112</v>
      </c>
      <c r="L6" s="151">
        <v>433023</v>
      </c>
      <c r="M6" s="151">
        <v>4342865</v>
      </c>
      <c r="N6" s="151">
        <v>9041</v>
      </c>
      <c r="O6" s="152">
        <v>0</v>
      </c>
      <c r="P6" s="152">
        <v>0</v>
      </c>
      <c r="Q6" s="151">
        <v>196203131</v>
      </c>
      <c r="R6" s="151">
        <v>511568</v>
      </c>
      <c r="S6" s="180">
        <v>221296244</v>
      </c>
      <c r="T6" s="181">
        <v>595236</v>
      </c>
    </row>
    <row r="7" spans="1:20" ht="20.399999999999999" x14ac:dyDescent="0.25">
      <c r="A7" s="150">
        <v>2022</v>
      </c>
      <c r="B7" s="150" t="s">
        <v>514</v>
      </c>
      <c r="C7" s="150" t="s">
        <v>242</v>
      </c>
      <c r="D7" s="150" t="s">
        <v>242</v>
      </c>
      <c r="E7" s="150" t="s">
        <v>517</v>
      </c>
      <c r="F7" s="150" t="s">
        <v>517</v>
      </c>
      <c r="G7" s="151">
        <v>12366527</v>
      </c>
      <c r="H7" s="151">
        <v>0</v>
      </c>
      <c r="I7" s="151">
        <v>67198615</v>
      </c>
      <c r="J7" s="151">
        <v>0</v>
      </c>
      <c r="K7" s="151">
        <v>383158</v>
      </c>
      <c r="L7" s="151">
        <v>0</v>
      </c>
      <c r="M7" s="151">
        <v>0</v>
      </c>
      <c r="N7" s="151">
        <v>0</v>
      </c>
      <c r="O7" s="152">
        <v>0</v>
      </c>
      <c r="P7" s="152">
        <v>0</v>
      </c>
      <c r="Q7" s="151">
        <v>67581773</v>
      </c>
      <c r="R7" s="151">
        <v>0</v>
      </c>
      <c r="S7" s="180">
        <v>87960137</v>
      </c>
      <c r="T7" s="181">
        <v>0</v>
      </c>
    </row>
    <row r="8" spans="1:20" ht="20.399999999999999" x14ac:dyDescent="0.25">
      <c r="A8" s="150">
        <v>2022</v>
      </c>
      <c r="B8" s="150" t="s">
        <v>514</v>
      </c>
      <c r="C8" s="150" t="s">
        <v>247</v>
      </c>
      <c r="D8" s="150" t="s">
        <v>293</v>
      </c>
      <c r="E8" s="150" t="s">
        <v>518</v>
      </c>
      <c r="F8" s="150" t="s">
        <v>518</v>
      </c>
      <c r="G8" s="151">
        <v>0</v>
      </c>
      <c r="H8" s="151">
        <v>0</v>
      </c>
      <c r="I8" s="151">
        <v>0</v>
      </c>
      <c r="J8" s="151">
        <v>0</v>
      </c>
      <c r="K8" s="151">
        <v>129192650</v>
      </c>
      <c r="L8" s="151">
        <v>268251</v>
      </c>
      <c r="M8" s="151">
        <v>0</v>
      </c>
      <c r="N8" s="151">
        <v>0</v>
      </c>
      <c r="O8" s="152">
        <v>0</v>
      </c>
      <c r="P8" s="152">
        <v>0</v>
      </c>
      <c r="Q8" s="151">
        <v>129192650</v>
      </c>
      <c r="R8" s="151">
        <v>268251</v>
      </c>
      <c r="S8" s="180">
        <v>131131300</v>
      </c>
      <c r="T8" s="181">
        <v>260034</v>
      </c>
    </row>
    <row r="9" spans="1:20" ht="20.399999999999999" x14ac:dyDescent="0.25">
      <c r="A9" s="150">
        <v>2022</v>
      </c>
      <c r="B9" s="150" t="s">
        <v>514</v>
      </c>
      <c r="C9" s="150" t="s">
        <v>253</v>
      </c>
      <c r="D9" s="150" t="s">
        <v>253</v>
      </c>
      <c r="E9" s="150" t="s">
        <v>519</v>
      </c>
      <c r="F9" s="150" t="s">
        <v>519</v>
      </c>
      <c r="G9" s="151">
        <v>0</v>
      </c>
      <c r="H9" s="151">
        <v>0</v>
      </c>
      <c r="I9" s="151">
        <v>0</v>
      </c>
      <c r="J9" s="151">
        <v>0</v>
      </c>
      <c r="K9" s="151">
        <v>0</v>
      </c>
      <c r="L9" s="151">
        <v>0</v>
      </c>
      <c r="M9" s="151">
        <v>0</v>
      </c>
      <c r="N9" s="151">
        <v>0</v>
      </c>
      <c r="O9" s="152">
        <v>263205120</v>
      </c>
      <c r="P9" s="152">
        <v>517046</v>
      </c>
      <c r="Q9" s="151">
        <v>0</v>
      </c>
      <c r="R9" s="151">
        <v>0</v>
      </c>
      <c r="S9" s="180">
        <v>0</v>
      </c>
      <c r="T9" s="181">
        <v>0</v>
      </c>
    </row>
    <row r="10" spans="1:20" ht="20.399999999999999" x14ac:dyDescent="0.25">
      <c r="A10" s="150">
        <v>2022</v>
      </c>
      <c r="B10" s="150" t="s">
        <v>514</v>
      </c>
      <c r="C10" s="150" t="s">
        <v>255</v>
      </c>
      <c r="D10" s="150" t="s">
        <v>255</v>
      </c>
      <c r="E10" s="150" t="s">
        <v>520</v>
      </c>
      <c r="F10" s="150" t="s">
        <v>520</v>
      </c>
      <c r="G10" s="151">
        <v>5576430</v>
      </c>
      <c r="H10" s="151">
        <v>0</v>
      </c>
      <c r="I10" s="151">
        <v>349871119</v>
      </c>
      <c r="J10" s="151">
        <v>0</v>
      </c>
      <c r="K10" s="151">
        <v>18104</v>
      </c>
      <c r="L10" s="151">
        <v>0</v>
      </c>
      <c r="M10" s="151">
        <v>0</v>
      </c>
      <c r="N10" s="151">
        <v>0</v>
      </c>
      <c r="O10" s="152">
        <v>0</v>
      </c>
      <c r="P10" s="152">
        <v>0</v>
      </c>
      <c r="Q10" s="151">
        <v>349889223</v>
      </c>
      <c r="R10" s="151">
        <v>0</v>
      </c>
      <c r="S10" s="180">
        <v>353525758</v>
      </c>
      <c r="T10" s="181">
        <v>0</v>
      </c>
    </row>
    <row r="11" spans="1:20" ht="20.399999999999999" x14ac:dyDescent="0.25">
      <c r="A11" s="150">
        <v>2022</v>
      </c>
      <c r="B11" s="150" t="s">
        <v>514</v>
      </c>
      <c r="C11" s="150" t="s">
        <v>260</v>
      </c>
      <c r="D11" s="150" t="s">
        <v>297</v>
      </c>
      <c r="E11" s="150" t="s">
        <v>521</v>
      </c>
      <c r="F11" s="150" t="s">
        <v>521</v>
      </c>
      <c r="G11" s="151">
        <v>0</v>
      </c>
      <c r="H11" s="151">
        <v>0</v>
      </c>
      <c r="I11" s="151">
        <v>143264</v>
      </c>
      <c r="J11" s="151">
        <v>398</v>
      </c>
      <c r="K11" s="151">
        <v>0</v>
      </c>
      <c r="L11" s="151">
        <v>0</v>
      </c>
      <c r="M11" s="151">
        <v>0</v>
      </c>
      <c r="N11" s="151">
        <v>0</v>
      </c>
      <c r="O11" s="152">
        <v>0</v>
      </c>
      <c r="P11" s="152">
        <v>0</v>
      </c>
      <c r="Q11" s="151">
        <v>143264</v>
      </c>
      <c r="R11" s="151">
        <v>398</v>
      </c>
      <c r="S11" s="180">
        <v>134831</v>
      </c>
      <c r="T11" s="181">
        <v>378</v>
      </c>
    </row>
    <row r="12" spans="1:20" ht="20.399999999999999" x14ac:dyDescent="0.25">
      <c r="A12" s="150">
        <v>2022</v>
      </c>
      <c r="B12" s="150" t="s">
        <v>514</v>
      </c>
      <c r="C12" s="150" t="s">
        <v>263</v>
      </c>
      <c r="D12" s="150" t="s">
        <v>278</v>
      </c>
      <c r="E12" s="150" t="s">
        <v>522</v>
      </c>
      <c r="F12" s="150" t="s">
        <v>522</v>
      </c>
      <c r="G12" s="151">
        <v>0</v>
      </c>
      <c r="H12" s="151">
        <v>0</v>
      </c>
      <c r="I12" s="151">
        <v>0</v>
      </c>
      <c r="J12" s="151">
        <v>0</v>
      </c>
      <c r="K12" s="151">
        <v>5438441</v>
      </c>
      <c r="L12" s="151">
        <v>15143</v>
      </c>
      <c r="M12" s="151">
        <v>0</v>
      </c>
      <c r="N12" s="151">
        <v>0</v>
      </c>
      <c r="O12" s="152">
        <v>0</v>
      </c>
      <c r="P12" s="152">
        <v>0</v>
      </c>
      <c r="Q12" s="151">
        <v>5438441</v>
      </c>
      <c r="R12" s="151">
        <v>15143</v>
      </c>
      <c r="S12" s="180">
        <v>5077522</v>
      </c>
      <c r="T12" s="181">
        <v>14179</v>
      </c>
    </row>
    <row r="13" spans="1:20" ht="30.6" x14ac:dyDescent="0.25">
      <c r="A13" s="150">
        <v>2022</v>
      </c>
      <c r="B13" s="150" t="s">
        <v>514</v>
      </c>
      <c r="C13" s="150" t="s">
        <v>268</v>
      </c>
      <c r="D13" s="150" t="s">
        <v>300</v>
      </c>
      <c r="E13" s="150" t="s">
        <v>523</v>
      </c>
      <c r="F13" s="150" t="s">
        <v>523</v>
      </c>
      <c r="G13" s="151">
        <v>137247</v>
      </c>
      <c r="H13" s="151">
        <v>0</v>
      </c>
      <c r="I13" s="151">
        <v>930627</v>
      </c>
      <c r="J13" s="151">
        <v>0</v>
      </c>
      <c r="K13" s="151">
        <v>0</v>
      </c>
      <c r="L13" s="151">
        <v>0</v>
      </c>
      <c r="M13" s="151">
        <v>0</v>
      </c>
      <c r="N13" s="151">
        <v>0</v>
      </c>
      <c r="O13" s="152">
        <v>0</v>
      </c>
      <c r="P13" s="152">
        <v>0</v>
      </c>
      <c r="Q13" s="151">
        <v>930627</v>
      </c>
      <c r="R13" s="151">
        <v>0</v>
      </c>
      <c r="S13" s="180">
        <v>1067791</v>
      </c>
      <c r="T13" s="181">
        <v>0</v>
      </c>
    </row>
    <row r="14" spans="1:20" x14ac:dyDescent="0.25">
      <c r="A14" s="127" t="s">
        <v>214</v>
      </c>
    </row>
    <row r="15" spans="1:20" ht="17.25" customHeight="1" x14ac:dyDescent="0.25">
      <c r="A15" s="170" t="s">
        <v>1316</v>
      </c>
    </row>
  </sheetData>
  <sheetProtection algorithmName="SHA-512" hashValue="PJarB9mgz0WPJ0v/qV6Ziwt6uCHk8WrxsaT0vhzDhc+AkPsvqJFiHDzWvXbMaiSUevPPEwtiG0Zs5KNVBSptjA==" saltValue="kfg927g1f3wNaKqp0R/olg==" spinCount="100000" sheet="1" objects="1" scenarios="1"/>
  <autoFilter ref="A4:U15" xr:uid="{8220AE5F-2144-4189-BD81-823B299CABF3}"/>
  <mergeCells count="2">
    <mergeCell ref="A1:D1"/>
    <mergeCell ref="A2:D2"/>
  </mergeCells>
  <pageMargins left="0.74803149606299213" right="0.74803149606299213" top="0.98425196850393704" bottom="0.98425196850393704" header="0.51181102362204722" footer="0.51181102362204722"/>
  <pageSetup scale="36" orientation="landscape" r:id="rId1"/>
  <colBreaks count="1" manualBreakCount="1">
    <brk id="10"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
  <dimension ref="A1:D73"/>
  <sheetViews>
    <sheetView workbookViewId="0"/>
  </sheetViews>
  <sheetFormatPr defaultRowHeight="13.2" x14ac:dyDescent="0.25"/>
  <cols>
    <col min="1" max="1" width="30.5546875" bestFit="1" customWidth="1"/>
    <col min="4" max="4" width="22.6640625" bestFit="1" customWidth="1"/>
  </cols>
  <sheetData>
    <row r="1" spans="1:4" x14ac:dyDescent="0.25">
      <c r="A1" s="2" t="str">
        <f>IF('DELETE 3. Rate Classes'!L17=1, 'DELETE 3. Rate Classes'!#REF!, "")</f>
        <v/>
      </c>
      <c r="B1" s="2">
        <v>1</v>
      </c>
      <c r="D1" s="3"/>
    </row>
    <row r="2" spans="1:4" x14ac:dyDescent="0.25">
      <c r="A2" s="2" t="str">
        <f>IF('DELETE 3. Rate Classes'!L18=1, 'DELETE 3. Rate Classes'!#REF!, "")</f>
        <v/>
      </c>
      <c r="B2" s="2">
        <v>2</v>
      </c>
    </row>
    <row r="3" spans="1:4" x14ac:dyDescent="0.25">
      <c r="A3" s="2" t="str">
        <f>IF('DELETE 3. Rate Classes'!L19=1, 'DELETE 3. Rate Classes'!#REF!, "")</f>
        <v/>
      </c>
      <c r="B3" s="2">
        <v>3</v>
      </c>
    </row>
    <row r="4" spans="1:4" x14ac:dyDescent="0.25">
      <c r="A4" s="2" t="str">
        <f>IF('DELETE 3. Rate Classes'!L20=1, 'DELETE 3. Rate Classes'!#REF!, "")</f>
        <v/>
      </c>
      <c r="B4" s="2">
        <v>4</v>
      </c>
    </row>
    <row r="5" spans="1:4" x14ac:dyDescent="0.25">
      <c r="A5" s="2" t="str">
        <f>IF('DELETE 3. Rate Classes'!L21=1, 'DELETE 3. Rate Classes'!#REF!, "")</f>
        <v/>
      </c>
      <c r="B5" s="2">
        <v>5</v>
      </c>
    </row>
    <row r="6" spans="1:4" x14ac:dyDescent="0.25">
      <c r="A6" s="2" t="str">
        <f>IF('DELETE 3. Rate Classes'!L22=1, 'DELETE 3. Rate Classes'!#REF!, "")</f>
        <v/>
      </c>
      <c r="B6" s="2">
        <v>6</v>
      </c>
    </row>
    <row r="7" spans="1:4" x14ac:dyDescent="0.25">
      <c r="A7" s="2" t="str">
        <f>IF('DELETE 3. Rate Classes'!L23=1, 'DELETE 3. Rate Classes'!#REF!, "")</f>
        <v/>
      </c>
      <c r="B7" s="2">
        <v>7</v>
      </c>
    </row>
    <row r="8" spans="1:4" x14ac:dyDescent="0.25">
      <c r="A8" s="2" t="str">
        <f>IF('DELETE 3. Rate Classes'!L24=1, 'DELETE 3. Rate Classes'!#REF!, "")</f>
        <v/>
      </c>
      <c r="B8" s="2">
        <v>8</v>
      </c>
    </row>
    <row r="9" spans="1:4" x14ac:dyDescent="0.25">
      <c r="A9" s="2" t="str">
        <f>IF('DELETE 3. Rate Classes'!L25=1, 'DELETE 3. Rate Classes'!#REF!, "")</f>
        <v/>
      </c>
      <c r="B9" s="2">
        <v>9</v>
      </c>
    </row>
    <row r="10" spans="1:4" x14ac:dyDescent="0.25">
      <c r="A10" s="2" t="str">
        <f>IF('DELETE 3. Rate Classes'!L26=1, 'DELETE 3. Rate Classes'!#REF!, "")</f>
        <v/>
      </c>
      <c r="B10" s="2">
        <v>10</v>
      </c>
    </row>
    <row r="11" spans="1:4" x14ac:dyDescent="0.25">
      <c r="A11" s="2" t="str">
        <f>IF('DELETE 3. Rate Classes'!L27=1, 'DELETE 3. Rate Classes'!#REF!, "")</f>
        <v/>
      </c>
      <c r="B11" s="2">
        <v>11</v>
      </c>
    </row>
    <row r="12" spans="1:4" x14ac:dyDescent="0.25">
      <c r="A12" s="2" t="str">
        <f>IF('DELETE 3. Rate Classes'!L28=1, 'DELETE 3. Rate Classes'!#REF!, "")</f>
        <v/>
      </c>
      <c r="B12" s="2">
        <v>12</v>
      </c>
    </row>
    <row r="13" spans="1:4" x14ac:dyDescent="0.25">
      <c r="A13" s="2" t="str">
        <f>IF('DELETE 3. Rate Classes'!L29=1, 'DELETE 3. Rate Classes'!#REF!, "")</f>
        <v/>
      </c>
      <c r="B13" s="2">
        <v>13</v>
      </c>
    </row>
    <row r="14" spans="1:4" x14ac:dyDescent="0.25">
      <c r="A14" s="2" t="str">
        <f>IF('DELETE 3. Rate Classes'!L30=1, 'DELETE 3. Rate Classes'!#REF!, "")</f>
        <v/>
      </c>
      <c r="B14" s="2">
        <v>14</v>
      </c>
    </row>
    <row r="15" spans="1:4" x14ac:dyDescent="0.25">
      <c r="A15" s="2" t="str">
        <f>IF('DELETE 3. Rate Classes'!L31=1, 'DELETE 3. Rate Classes'!#REF!, "")</f>
        <v/>
      </c>
      <c r="B15" s="2">
        <v>15</v>
      </c>
    </row>
    <row r="16" spans="1:4" x14ac:dyDescent="0.25">
      <c r="A16" s="2" t="str">
        <f>IF('DELETE 3. Rate Classes'!L32=1, 'DELETE 3. Rate Classes'!#REF!, "")</f>
        <v/>
      </c>
      <c r="B16" s="2">
        <v>16</v>
      </c>
    </row>
    <row r="17" spans="1:4" x14ac:dyDescent="0.25">
      <c r="A17" s="2" t="str">
        <f>IF('DELETE 3. Rate Classes'!L33=1, 'DELETE 3. Rate Classes'!#REF!, "")</f>
        <v/>
      </c>
      <c r="B17" s="2">
        <v>17</v>
      </c>
    </row>
    <row r="18" spans="1:4" x14ac:dyDescent="0.25">
      <c r="A18" s="2" t="str">
        <f>IF('DELETE 3. Rate Classes'!L34=1, 'DELETE 3. Rate Classes'!#REF!, "")</f>
        <v/>
      </c>
      <c r="B18" s="2">
        <v>18</v>
      </c>
    </row>
    <row r="19" spans="1:4" x14ac:dyDescent="0.25">
      <c r="A19" s="2" t="str">
        <f>IF('DELETE 3. Rate Classes'!L35=1, 'DELETE 3. Rate Classes'!#REF!, "")</f>
        <v/>
      </c>
      <c r="B19" s="2">
        <v>19</v>
      </c>
    </row>
    <row r="20" spans="1:4" x14ac:dyDescent="0.25">
      <c r="A20" s="2" t="str">
        <f>IF('DELETE 3. Rate Classes'!L36=1, 'DELETE 3. Rate Classes'!#REF!, "")</f>
        <v/>
      </c>
      <c r="B20" s="2">
        <v>20</v>
      </c>
    </row>
    <row r="21" spans="1:4" x14ac:dyDescent="0.25">
      <c r="A21" s="2" t="str">
        <f>IF('DELETE 3. Rate Classes'!L37=1, 'DELETE 3. Rate Classes'!#REF!, "")</f>
        <v/>
      </c>
      <c r="B21" s="2">
        <v>21</v>
      </c>
      <c r="D21" s="3"/>
    </row>
    <row r="22" spans="1:4" x14ac:dyDescent="0.25">
      <c r="A22" s="2" t="str">
        <f>IF('DELETE 3. Rate Classes'!L38=1, 'DELETE 3. Rate Classes'!#REF!, "")</f>
        <v/>
      </c>
      <c r="B22" s="2">
        <v>22</v>
      </c>
      <c r="D22" s="3"/>
    </row>
    <row r="23" spans="1:4" x14ac:dyDescent="0.25">
      <c r="D23" s="3"/>
    </row>
    <row r="24" spans="1:4" x14ac:dyDescent="0.25">
      <c r="D24" s="3"/>
    </row>
    <row r="25" spans="1:4" x14ac:dyDescent="0.25">
      <c r="D25" s="3"/>
    </row>
    <row r="26" spans="1:4" x14ac:dyDescent="0.25">
      <c r="D26" s="3"/>
    </row>
    <row r="27" spans="1:4" x14ac:dyDescent="0.25">
      <c r="D27" s="3"/>
    </row>
    <row r="28" spans="1:4" x14ac:dyDescent="0.25">
      <c r="D28" s="3"/>
    </row>
    <row r="29" spans="1:4" x14ac:dyDescent="0.25">
      <c r="D29" s="3"/>
    </row>
    <row r="30" spans="1:4" x14ac:dyDescent="0.25">
      <c r="D30" s="3"/>
    </row>
    <row r="31" spans="1:4" x14ac:dyDescent="0.25">
      <c r="D31" s="3"/>
    </row>
    <row r="32" spans="1:4" x14ac:dyDescent="0.25">
      <c r="D32" s="3"/>
    </row>
    <row r="73" spans="4:4" x14ac:dyDescent="0.25">
      <c r="D73" s="2"/>
    </row>
  </sheetData>
  <sheetProtection algorithmName="SHA-512" hashValue="LFLWCW/7GhxrRthbBuw03aj5CUHhly66J8ZEIjG2e/cRlejXXhuEHpuNfRKxrhWIWYC1W1wIBJOneWuGPdryJg==" saltValue="pQqMuO49CGX05UHTvSyB5w==" spinCount="100000" sheet="1" objects="1" scenarios="1"/>
  <phoneticPr fontId="23"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2"/>
  <dimension ref="A1:B73"/>
  <sheetViews>
    <sheetView topLeftCell="A10" workbookViewId="0">
      <selection activeCell="A53" sqref="A53"/>
    </sheetView>
  </sheetViews>
  <sheetFormatPr defaultRowHeight="13.2" x14ac:dyDescent="0.25"/>
  <cols>
    <col min="1" max="1" width="72" bestFit="1" customWidth="1"/>
    <col min="2" max="2" width="11.33203125" bestFit="1" customWidth="1"/>
  </cols>
  <sheetData>
    <row r="1" spans="1:2" x14ac:dyDescent="0.25">
      <c r="A1" t="s">
        <v>190</v>
      </c>
      <c r="B1" t="s">
        <v>1008</v>
      </c>
    </row>
    <row r="2" spans="1:2" x14ac:dyDescent="0.25">
      <c r="A2" t="s">
        <v>191</v>
      </c>
      <c r="B2" t="s">
        <v>1008</v>
      </c>
    </row>
    <row r="3" spans="1:2" x14ac:dyDescent="0.25">
      <c r="A3" t="s">
        <v>192</v>
      </c>
      <c r="B3" t="s">
        <v>1008</v>
      </c>
    </row>
    <row r="4" spans="1:2" x14ac:dyDescent="0.25">
      <c r="A4" t="s">
        <v>193</v>
      </c>
      <c r="B4" t="s">
        <v>1008</v>
      </c>
    </row>
    <row r="5" spans="1:2" x14ac:dyDescent="0.25">
      <c r="A5" t="s">
        <v>940</v>
      </c>
      <c r="B5" t="s">
        <v>1008</v>
      </c>
    </row>
    <row r="6" spans="1:2" x14ac:dyDescent="0.25">
      <c r="A6" t="s">
        <v>131</v>
      </c>
      <c r="B6" t="s">
        <v>953</v>
      </c>
    </row>
    <row r="7" spans="1:2" x14ac:dyDescent="0.25">
      <c r="A7" t="s">
        <v>138</v>
      </c>
      <c r="B7" t="s">
        <v>954</v>
      </c>
    </row>
    <row r="8" spans="1:2" x14ac:dyDescent="0.25">
      <c r="A8" t="s">
        <v>179</v>
      </c>
      <c r="B8" t="s">
        <v>955</v>
      </c>
    </row>
    <row r="9" spans="1:2" x14ac:dyDescent="0.25">
      <c r="A9" t="s">
        <v>0</v>
      </c>
      <c r="B9" t="s">
        <v>956</v>
      </c>
    </row>
    <row r="10" spans="1:2" x14ac:dyDescent="0.25">
      <c r="A10" t="s">
        <v>1</v>
      </c>
      <c r="B10" t="s">
        <v>957</v>
      </c>
    </row>
    <row r="11" spans="1:2" x14ac:dyDescent="0.25">
      <c r="A11" t="s">
        <v>180</v>
      </c>
      <c r="B11" t="s">
        <v>958</v>
      </c>
    </row>
    <row r="12" spans="1:2" x14ac:dyDescent="0.25">
      <c r="A12" t="s">
        <v>2</v>
      </c>
      <c r="B12" t="s">
        <v>959</v>
      </c>
    </row>
    <row r="13" spans="1:2" x14ac:dyDescent="0.25">
      <c r="A13" s="131" t="s">
        <v>139</v>
      </c>
      <c r="B13" t="s">
        <v>960</v>
      </c>
    </row>
    <row r="14" spans="1:2" x14ac:dyDescent="0.25">
      <c r="A14" t="s">
        <v>3</v>
      </c>
      <c r="B14" t="s">
        <v>961</v>
      </c>
    </row>
    <row r="15" spans="1:2" x14ac:dyDescent="0.25">
      <c r="A15" t="s">
        <v>4</v>
      </c>
      <c r="B15" t="s">
        <v>962</v>
      </c>
    </row>
    <row r="16" spans="1:2" x14ac:dyDescent="0.25">
      <c r="A16" t="s">
        <v>941</v>
      </c>
      <c r="B16" t="s">
        <v>1009</v>
      </c>
    </row>
    <row r="17" spans="1:2" x14ac:dyDescent="0.25">
      <c r="A17" t="s">
        <v>942</v>
      </c>
      <c r="B17" t="s">
        <v>1009</v>
      </c>
    </row>
    <row r="18" spans="1:2" x14ac:dyDescent="0.25">
      <c r="A18" s="26" t="s">
        <v>952</v>
      </c>
      <c r="B18" t="s">
        <v>1010</v>
      </c>
    </row>
    <row r="19" spans="1:2" x14ac:dyDescent="0.25">
      <c r="A19" t="s">
        <v>196</v>
      </c>
      <c r="B19" t="s">
        <v>1011</v>
      </c>
    </row>
    <row r="20" spans="1:2" x14ac:dyDescent="0.25">
      <c r="A20" t="s">
        <v>197</v>
      </c>
      <c r="B20" t="s">
        <v>1011</v>
      </c>
    </row>
    <row r="21" spans="1:2" x14ac:dyDescent="0.25">
      <c r="A21" t="s">
        <v>188</v>
      </c>
      <c r="B21" t="s">
        <v>963</v>
      </c>
    </row>
    <row r="22" spans="1:2" x14ac:dyDescent="0.25">
      <c r="A22" t="s">
        <v>189</v>
      </c>
      <c r="B22" t="s">
        <v>964</v>
      </c>
    </row>
    <row r="23" spans="1:2" x14ac:dyDescent="0.25">
      <c r="A23" t="s">
        <v>943</v>
      </c>
      <c r="B23" t="s">
        <v>965</v>
      </c>
    </row>
    <row r="24" spans="1:2" x14ac:dyDescent="0.25">
      <c r="A24" t="s">
        <v>944</v>
      </c>
      <c r="B24" t="s">
        <v>966</v>
      </c>
    </row>
    <row r="25" spans="1:2" x14ac:dyDescent="0.25">
      <c r="A25" s="131" t="s">
        <v>140</v>
      </c>
      <c r="B25" t="s">
        <v>967</v>
      </c>
    </row>
    <row r="26" spans="1:2" x14ac:dyDescent="0.25">
      <c r="A26" t="s">
        <v>5</v>
      </c>
      <c r="B26" t="s">
        <v>968</v>
      </c>
    </row>
    <row r="27" spans="1:2" x14ac:dyDescent="0.25">
      <c r="A27" t="s">
        <v>6</v>
      </c>
      <c r="B27" t="s">
        <v>969</v>
      </c>
    </row>
    <row r="28" spans="1:2" x14ac:dyDescent="0.25">
      <c r="A28" t="s">
        <v>7</v>
      </c>
      <c r="B28" t="s">
        <v>970</v>
      </c>
    </row>
    <row r="29" spans="1:2" x14ac:dyDescent="0.25">
      <c r="A29" t="s">
        <v>132</v>
      </c>
      <c r="B29" t="s">
        <v>971</v>
      </c>
    </row>
    <row r="30" spans="1:2" x14ac:dyDescent="0.25">
      <c r="A30" t="s">
        <v>198</v>
      </c>
      <c r="B30" t="s">
        <v>972</v>
      </c>
    </row>
    <row r="31" spans="1:2" x14ac:dyDescent="0.25">
      <c r="A31" t="s">
        <v>141</v>
      </c>
      <c r="B31" t="s">
        <v>973</v>
      </c>
    </row>
    <row r="32" spans="1:2" x14ac:dyDescent="0.25">
      <c r="A32" t="s">
        <v>199</v>
      </c>
      <c r="B32" t="s">
        <v>974</v>
      </c>
    </row>
    <row r="33" spans="1:2" x14ac:dyDescent="0.25">
      <c r="A33" s="131" t="s">
        <v>142</v>
      </c>
      <c r="B33" t="s">
        <v>975</v>
      </c>
    </row>
    <row r="34" spans="1:2" x14ac:dyDescent="0.25">
      <c r="A34" t="s">
        <v>8</v>
      </c>
      <c r="B34" t="s">
        <v>976</v>
      </c>
    </row>
    <row r="35" spans="1:2" x14ac:dyDescent="0.25">
      <c r="A35" t="s">
        <v>210</v>
      </c>
      <c r="B35" t="s">
        <v>977</v>
      </c>
    </row>
    <row r="36" spans="1:2" x14ac:dyDescent="0.25">
      <c r="A36" t="s">
        <v>200</v>
      </c>
      <c r="B36" t="s">
        <v>977</v>
      </c>
    </row>
    <row r="37" spans="1:2" x14ac:dyDescent="0.25">
      <c r="A37" t="s">
        <v>201</v>
      </c>
      <c r="B37" t="s">
        <v>977</v>
      </c>
    </row>
    <row r="38" spans="1:2" x14ac:dyDescent="0.25">
      <c r="A38" t="s">
        <v>202</v>
      </c>
      <c r="B38" t="s">
        <v>977</v>
      </c>
    </row>
    <row r="39" spans="1:2" x14ac:dyDescent="0.25">
      <c r="A39" t="s">
        <v>945</v>
      </c>
      <c r="B39" t="s">
        <v>978</v>
      </c>
    </row>
    <row r="40" spans="1:2" x14ac:dyDescent="0.25">
      <c r="A40" t="s">
        <v>143</v>
      </c>
      <c r="B40" t="s">
        <v>979</v>
      </c>
    </row>
    <row r="41" spans="1:2" x14ac:dyDescent="0.25">
      <c r="A41" t="s">
        <v>203</v>
      </c>
      <c r="B41" t="s">
        <v>980</v>
      </c>
    </row>
    <row r="42" spans="1:2" x14ac:dyDescent="0.25">
      <c r="A42" t="s">
        <v>133</v>
      </c>
      <c r="B42" t="s">
        <v>981</v>
      </c>
    </row>
    <row r="43" spans="1:2" x14ac:dyDescent="0.25">
      <c r="A43" t="s">
        <v>9</v>
      </c>
      <c r="B43" t="s">
        <v>982</v>
      </c>
    </row>
    <row r="44" spans="1:2" x14ac:dyDescent="0.25">
      <c r="A44" t="s">
        <v>144</v>
      </c>
      <c r="B44" t="s">
        <v>983</v>
      </c>
    </row>
    <row r="45" spans="1:2" x14ac:dyDescent="0.25">
      <c r="A45" t="s">
        <v>10</v>
      </c>
      <c r="B45" t="s">
        <v>984</v>
      </c>
    </row>
    <row r="46" spans="1:2" x14ac:dyDescent="0.25">
      <c r="A46" t="s">
        <v>204</v>
      </c>
      <c r="B46" t="s">
        <v>984</v>
      </c>
    </row>
    <row r="47" spans="1:2" x14ac:dyDescent="0.25">
      <c r="A47" t="s">
        <v>11</v>
      </c>
      <c r="B47" t="s">
        <v>985</v>
      </c>
    </row>
    <row r="48" spans="1:2" x14ac:dyDescent="0.25">
      <c r="A48" t="s">
        <v>205</v>
      </c>
      <c r="B48" t="s">
        <v>986</v>
      </c>
    </row>
    <row r="49" spans="1:2" x14ac:dyDescent="0.25">
      <c r="A49" t="s">
        <v>206</v>
      </c>
      <c r="B49" t="s">
        <v>1012</v>
      </c>
    </row>
    <row r="50" spans="1:2" x14ac:dyDescent="0.25">
      <c r="A50" t="s">
        <v>207</v>
      </c>
      <c r="B50" t="s">
        <v>1012</v>
      </c>
    </row>
    <row r="51" spans="1:2" x14ac:dyDescent="0.25">
      <c r="A51" t="s">
        <v>134</v>
      </c>
      <c r="B51" t="s">
        <v>987</v>
      </c>
    </row>
    <row r="52" spans="1:2" x14ac:dyDescent="0.25">
      <c r="A52" t="s">
        <v>12</v>
      </c>
      <c r="B52" t="s">
        <v>988</v>
      </c>
    </row>
    <row r="53" spans="1:2" x14ac:dyDescent="0.25">
      <c r="A53" t="s">
        <v>13</v>
      </c>
      <c r="B53" t="s">
        <v>989</v>
      </c>
    </row>
    <row r="54" spans="1:2" x14ac:dyDescent="0.25">
      <c r="A54" t="s">
        <v>14</v>
      </c>
      <c r="B54" t="s">
        <v>990</v>
      </c>
    </row>
    <row r="55" spans="1:2" x14ac:dyDescent="0.25">
      <c r="A55" t="s">
        <v>181</v>
      </c>
      <c r="B55" t="s">
        <v>991</v>
      </c>
    </row>
    <row r="56" spans="1:2" x14ac:dyDescent="0.25">
      <c r="A56" t="s">
        <v>15</v>
      </c>
      <c r="B56" t="s">
        <v>992</v>
      </c>
    </row>
    <row r="57" spans="1:2" x14ac:dyDescent="0.25">
      <c r="A57" t="s">
        <v>182</v>
      </c>
      <c r="B57" t="s">
        <v>993</v>
      </c>
    </row>
    <row r="58" spans="1:2" x14ac:dyDescent="0.25">
      <c r="A58" t="s">
        <v>145</v>
      </c>
      <c r="B58" t="s">
        <v>994</v>
      </c>
    </row>
    <row r="59" spans="1:2" x14ac:dyDescent="0.25">
      <c r="A59" t="s">
        <v>16</v>
      </c>
      <c r="B59" t="s">
        <v>995</v>
      </c>
    </row>
    <row r="60" spans="1:2" x14ac:dyDescent="0.25">
      <c r="A60" t="s">
        <v>183</v>
      </c>
      <c r="B60" t="s">
        <v>996</v>
      </c>
    </row>
    <row r="61" spans="1:2" x14ac:dyDescent="0.25">
      <c r="A61" t="s">
        <v>17</v>
      </c>
      <c r="B61" t="s">
        <v>997</v>
      </c>
    </row>
    <row r="62" spans="1:2" x14ac:dyDescent="0.25">
      <c r="A62" t="s">
        <v>18</v>
      </c>
      <c r="B62" t="s">
        <v>998</v>
      </c>
    </row>
    <row r="63" spans="1:2" x14ac:dyDescent="0.25">
      <c r="A63" t="s">
        <v>146</v>
      </c>
      <c r="B63" t="s">
        <v>999</v>
      </c>
    </row>
    <row r="64" spans="1:2" x14ac:dyDescent="0.25">
      <c r="A64" t="s">
        <v>19</v>
      </c>
      <c r="B64" t="s">
        <v>1000</v>
      </c>
    </row>
    <row r="65" spans="1:2" x14ac:dyDescent="0.25">
      <c r="A65" t="s">
        <v>208</v>
      </c>
      <c r="B65" t="s">
        <v>1013</v>
      </c>
    </row>
    <row r="66" spans="1:2" x14ac:dyDescent="0.25">
      <c r="A66" t="s">
        <v>946</v>
      </c>
      <c r="B66" t="s">
        <v>1013</v>
      </c>
    </row>
    <row r="67" spans="1:2" x14ac:dyDescent="0.25">
      <c r="A67" t="s">
        <v>20</v>
      </c>
      <c r="B67" t="s">
        <v>1001</v>
      </c>
    </row>
    <row r="68" spans="1:2" x14ac:dyDescent="0.25">
      <c r="A68" t="s">
        <v>137</v>
      </c>
      <c r="B68" t="s">
        <v>1002</v>
      </c>
    </row>
    <row r="69" spans="1:2" x14ac:dyDescent="0.25">
      <c r="A69" t="s">
        <v>135</v>
      </c>
      <c r="B69" t="s">
        <v>1003</v>
      </c>
    </row>
    <row r="70" spans="1:2" x14ac:dyDescent="0.25">
      <c r="A70" t="s">
        <v>136</v>
      </c>
      <c r="B70" t="s">
        <v>1004</v>
      </c>
    </row>
    <row r="71" spans="1:2" x14ac:dyDescent="0.25">
      <c r="A71" t="s">
        <v>209</v>
      </c>
      <c r="B71" t="s">
        <v>1005</v>
      </c>
    </row>
    <row r="72" spans="1:2" x14ac:dyDescent="0.25">
      <c r="A72" t="s">
        <v>147</v>
      </c>
      <c r="B72" t="s">
        <v>1006</v>
      </c>
    </row>
    <row r="73" spans="1:2" x14ac:dyDescent="0.25">
      <c r="A73" t="s">
        <v>21</v>
      </c>
      <c r="B73" t="s">
        <v>1007</v>
      </c>
    </row>
  </sheetData>
  <sheetProtection algorithmName="SHA-512" hashValue="6ztJIw2Ld9NUKCzBnhlrxVEtxlSqE86oWRUcsRsedXBCEI1oHBjakA+hcko2eKvt8Jns9g49ggkYZ9GId9CvzQ==" saltValue="UTQlcsFjpEPYkg7Y56M5ew=="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3"/>
  <dimension ref="A5:B11"/>
  <sheetViews>
    <sheetView topLeftCell="A5" workbookViewId="0">
      <selection activeCell="B5" sqref="B5:B11"/>
    </sheetView>
  </sheetViews>
  <sheetFormatPr defaultRowHeight="13.2" x14ac:dyDescent="0.25"/>
  <cols>
    <col min="1" max="1" width="27.33203125" bestFit="1" customWidth="1"/>
  </cols>
  <sheetData>
    <row r="5" spans="1:2" x14ac:dyDescent="0.25">
      <c r="A5" s="26" t="s">
        <v>130</v>
      </c>
      <c r="B5" s="26" t="s">
        <v>950</v>
      </c>
    </row>
    <row r="6" spans="1:2" x14ac:dyDescent="0.25">
      <c r="A6" s="26" t="s">
        <v>934</v>
      </c>
      <c r="B6" s="26" t="s">
        <v>950</v>
      </c>
    </row>
    <row r="7" spans="1:2" x14ac:dyDescent="0.25">
      <c r="A7" s="26" t="s">
        <v>935</v>
      </c>
      <c r="B7" s="26" t="s">
        <v>950</v>
      </c>
    </row>
    <row r="8" spans="1:2" x14ac:dyDescent="0.25">
      <c r="A8" s="26" t="s">
        <v>936</v>
      </c>
      <c r="B8" s="26" t="s">
        <v>950</v>
      </c>
    </row>
    <row r="9" spans="1:2" x14ac:dyDescent="0.25">
      <c r="A9" s="26" t="s">
        <v>937</v>
      </c>
      <c r="B9" s="26" t="s">
        <v>950</v>
      </c>
    </row>
    <row r="10" spans="1:2" x14ac:dyDescent="0.25">
      <c r="A10" s="26" t="s">
        <v>938</v>
      </c>
      <c r="B10" s="26" t="s">
        <v>950</v>
      </c>
    </row>
    <row r="11" spans="1:2" x14ac:dyDescent="0.25">
      <c r="A11" s="26" t="s">
        <v>939</v>
      </c>
      <c r="B11" s="26" t="s">
        <v>950</v>
      </c>
    </row>
  </sheetData>
  <sheetProtection algorithmName="SHA-512" hashValue="mOXjKiORb+LDPkfA/WoCAbupAwcyhkCAtQvYcERIVSusdeHlJUJuzpjiHJurQa3Sau7Gbhb6JZCBrUG2gW5SjA==" saltValue="pyKPClVHB12+QFUt56K0vw=="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C14:M121"/>
  <sheetViews>
    <sheetView showGridLines="0" view="pageBreakPreview" zoomScale="60" zoomScaleNormal="100" workbookViewId="0">
      <selection activeCell="I26" sqref="I26"/>
    </sheetView>
  </sheetViews>
  <sheetFormatPr defaultRowHeight="13.2" x14ac:dyDescent="0.25"/>
  <sheetData>
    <row r="14" ht="3" customHeight="1" x14ac:dyDescent="0.25"/>
    <row r="15" ht="3" customHeight="1" x14ac:dyDescent="0.25"/>
    <row r="16" ht="3" customHeight="1" x14ac:dyDescent="0.25"/>
    <row r="17" spans="3:13" s="26" customFormat="1" ht="3" customHeight="1" x14ac:dyDescent="0.25"/>
    <row r="18" spans="3:13" s="26" customFormat="1" ht="3" customHeight="1" x14ac:dyDescent="0.25">
      <c r="C18" s="4"/>
      <c r="D18" s="4"/>
      <c r="E18" s="4"/>
      <c r="F18" s="4"/>
      <c r="G18" s="4"/>
      <c r="H18" s="4"/>
      <c r="I18" s="4"/>
      <c r="J18" s="4"/>
      <c r="K18" s="4"/>
      <c r="L18" s="4"/>
      <c r="M18" s="4"/>
    </row>
    <row r="19" spans="3:13" s="26" customFormat="1" x14ac:dyDescent="0.25">
      <c r="C19" s="4"/>
      <c r="D19" s="4"/>
      <c r="E19" s="4"/>
      <c r="F19" s="4"/>
      <c r="G19" s="4"/>
      <c r="H19" s="4"/>
      <c r="J19" s="4"/>
      <c r="K19" s="4"/>
      <c r="L19" s="4"/>
      <c r="M19" s="4"/>
    </row>
    <row r="20" spans="3:13" s="26" customFormat="1" ht="15.6" x14ac:dyDescent="0.3">
      <c r="C20" s="4"/>
      <c r="D20" s="69" t="s">
        <v>129</v>
      </c>
      <c r="E20" s="4"/>
      <c r="F20" s="4"/>
      <c r="G20" s="4"/>
      <c r="H20" s="4"/>
      <c r="I20" s="69" t="s">
        <v>936</v>
      </c>
      <c r="J20" s="4"/>
      <c r="K20" s="4"/>
      <c r="L20" s="4"/>
      <c r="M20" s="4"/>
    </row>
    <row r="21" spans="3:13" s="26" customFormat="1" ht="15.6" x14ac:dyDescent="0.3">
      <c r="C21" s="4"/>
      <c r="D21" s="64"/>
      <c r="E21" s="4"/>
      <c r="F21" s="4"/>
      <c r="G21" s="4"/>
      <c r="H21" s="4"/>
      <c r="J21" s="4"/>
      <c r="K21" s="4"/>
      <c r="L21" s="4"/>
      <c r="M21" s="4"/>
    </row>
    <row r="22" spans="3:13" s="26" customFormat="1" ht="15.6" x14ac:dyDescent="0.3">
      <c r="C22" s="4"/>
      <c r="D22" s="69" t="s">
        <v>130</v>
      </c>
      <c r="E22" s="4"/>
      <c r="F22" s="4"/>
      <c r="G22" s="4"/>
      <c r="H22" s="4"/>
      <c r="I22" s="69" t="s">
        <v>937</v>
      </c>
      <c r="J22" s="4"/>
      <c r="K22" s="4"/>
      <c r="L22" s="4"/>
      <c r="M22" s="4"/>
    </row>
    <row r="23" spans="3:13" s="26" customFormat="1" ht="15.6" x14ac:dyDescent="0.3">
      <c r="C23" s="4"/>
      <c r="D23" s="64"/>
      <c r="E23" s="4"/>
      <c r="F23" s="4"/>
      <c r="G23" s="4"/>
      <c r="H23" s="4"/>
      <c r="I23" s="64"/>
      <c r="J23" s="4"/>
      <c r="K23" s="4"/>
      <c r="L23" s="4"/>
      <c r="M23" s="4"/>
    </row>
    <row r="24" spans="3:13" s="26" customFormat="1" ht="15.6" x14ac:dyDescent="0.3">
      <c r="C24" s="4"/>
      <c r="D24" s="69" t="s">
        <v>934</v>
      </c>
      <c r="E24" s="4"/>
      <c r="F24" s="4"/>
      <c r="G24" s="4"/>
      <c r="H24" s="4"/>
      <c r="I24" s="69" t="s">
        <v>938</v>
      </c>
      <c r="J24" s="4"/>
      <c r="K24" s="4"/>
      <c r="L24" s="4"/>
      <c r="M24" s="4"/>
    </row>
    <row r="25" spans="3:13" s="26" customFormat="1" ht="15.6" x14ac:dyDescent="0.3">
      <c r="C25" s="4"/>
      <c r="D25" s="64"/>
      <c r="E25" s="4"/>
      <c r="F25" s="4"/>
      <c r="G25" s="4"/>
      <c r="H25" s="4"/>
      <c r="I25" s="64"/>
      <c r="J25" s="4"/>
      <c r="K25" s="4"/>
      <c r="L25" s="4"/>
      <c r="M25" s="4"/>
    </row>
    <row r="26" spans="3:13" s="26" customFormat="1" ht="15.6" x14ac:dyDescent="0.3">
      <c r="C26" s="4"/>
      <c r="D26" s="69" t="s">
        <v>935</v>
      </c>
      <c r="E26" s="4"/>
      <c r="F26" s="4"/>
      <c r="G26" s="4"/>
      <c r="H26" s="4"/>
      <c r="I26" s="69" t="s">
        <v>939</v>
      </c>
      <c r="J26" s="4"/>
      <c r="K26" s="4"/>
      <c r="L26" s="4"/>
      <c r="M26" s="4"/>
    </row>
    <row r="27" spans="3:13" s="26" customFormat="1" ht="15.6" x14ac:dyDescent="0.3">
      <c r="C27" s="4"/>
      <c r="D27" s="64"/>
      <c r="E27" s="4"/>
      <c r="F27" s="4"/>
      <c r="G27" s="4"/>
      <c r="H27" s="4"/>
      <c r="I27" s="64"/>
      <c r="J27" s="4"/>
      <c r="K27" s="4"/>
      <c r="L27" s="4"/>
      <c r="M27" s="4"/>
    </row>
    <row r="28" spans="3:13" s="26" customFormat="1" ht="15.6" x14ac:dyDescent="0.3">
      <c r="C28" s="4"/>
      <c r="D28" s="69"/>
      <c r="E28" s="4"/>
      <c r="F28" s="4"/>
      <c r="G28" s="4"/>
      <c r="H28" s="4"/>
      <c r="I28" s="64"/>
      <c r="J28" s="4"/>
      <c r="K28" s="4"/>
      <c r="L28" s="4"/>
      <c r="M28" s="4"/>
    </row>
    <row r="29" spans="3:13" s="26" customFormat="1" ht="15.6" x14ac:dyDescent="0.3">
      <c r="C29" s="4"/>
      <c r="D29" s="64"/>
      <c r="E29" s="4"/>
      <c r="F29" s="4"/>
      <c r="G29" s="4"/>
      <c r="H29" s="4"/>
      <c r="I29" s="69"/>
      <c r="J29" s="4"/>
      <c r="K29" s="4"/>
      <c r="L29" s="4"/>
      <c r="M29" s="4"/>
    </row>
    <row r="30" spans="3:13" s="26" customFormat="1" x14ac:dyDescent="0.25">
      <c r="C30" s="4"/>
      <c r="E30" s="4"/>
      <c r="F30" s="4"/>
      <c r="G30" s="4"/>
      <c r="H30" s="4"/>
      <c r="I30" s="4"/>
      <c r="J30" s="4"/>
      <c r="K30" s="4"/>
      <c r="L30" s="4"/>
      <c r="M30" s="4"/>
    </row>
    <row r="31" spans="3:13" s="26" customFormat="1" ht="15.6" x14ac:dyDescent="0.3">
      <c r="C31" s="4"/>
      <c r="D31" s="4"/>
      <c r="E31" s="4"/>
      <c r="F31" s="4"/>
      <c r="G31" s="4"/>
      <c r="H31" s="4"/>
      <c r="I31" s="69"/>
      <c r="J31" s="4"/>
      <c r="K31" s="4"/>
      <c r="L31" s="4"/>
      <c r="M31" s="4"/>
    </row>
    <row r="32" spans="3:13" s="26" customFormat="1" x14ac:dyDescent="0.25">
      <c r="C32" s="4"/>
      <c r="D32" s="4"/>
      <c r="E32" s="4"/>
      <c r="F32" s="4"/>
      <c r="G32" s="4"/>
      <c r="H32" s="4"/>
      <c r="I32" s="4"/>
      <c r="J32" s="4"/>
      <c r="K32" s="4"/>
      <c r="L32" s="4"/>
      <c r="M32" s="4"/>
    </row>
    <row r="33" spans="3:13" s="26" customFormat="1" x14ac:dyDescent="0.25">
      <c r="C33" s="4"/>
      <c r="D33" s="4"/>
      <c r="E33" s="4"/>
      <c r="F33" s="4"/>
      <c r="G33" s="4"/>
      <c r="H33" s="4"/>
      <c r="I33" s="4"/>
      <c r="J33" s="4"/>
      <c r="K33" s="4"/>
      <c r="L33" s="4"/>
      <c r="M33" s="4"/>
    </row>
    <row r="34" spans="3:13" s="26" customFormat="1" x14ac:dyDescent="0.25">
      <c r="C34" s="4"/>
      <c r="D34" s="4"/>
      <c r="E34" s="4"/>
      <c r="F34" s="4"/>
      <c r="G34" s="4"/>
      <c r="H34" s="4"/>
      <c r="I34" s="4"/>
      <c r="J34" s="4"/>
      <c r="K34" s="4"/>
      <c r="L34" s="4"/>
      <c r="M34" s="4"/>
    </row>
    <row r="35" spans="3:13" s="26" customFormat="1" x14ac:dyDescent="0.25">
      <c r="C35" s="4"/>
      <c r="D35" s="4"/>
      <c r="E35" s="4"/>
      <c r="F35" s="4"/>
      <c r="G35" s="4"/>
      <c r="H35" s="4"/>
      <c r="J35" s="4"/>
      <c r="K35" s="4"/>
      <c r="L35" s="4"/>
      <c r="M35" s="4"/>
    </row>
    <row r="36" spans="3:13" s="26" customFormat="1" x14ac:dyDescent="0.25"/>
    <row r="37" spans="3:13" s="26" customFormat="1" x14ac:dyDescent="0.25"/>
    <row r="38" spans="3:13" s="26" customFormat="1" x14ac:dyDescent="0.25"/>
    <row r="39" spans="3:13" s="26" customFormat="1" x14ac:dyDescent="0.25"/>
    <row r="40" spans="3:13" s="26" customFormat="1" x14ac:dyDescent="0.25"/>
    <row r="41" spans="3:13" s="26" customFormat="1" x14ac:dyDescent="0.25"/>
    <row r="42" spans="3:13" s="26" customFormat="1" x14ac:dyDescent="0.25"/>
    <row r="43" spans="3:13" s="26" customFormat="1" x14ac:dyDescent="0.25"/>
    <row r="44" spans="3:13" s="26" customFormat="1" x14ac:dyDescent="0.25"/>
    <row r="45" spans="3:13" s="26" customFormat="1" x14ac:dyDescent="0.25"/>
    <row r="46" spans="3:13" s="26" customFormat="1" x14ac:dyDescent="0.25"/>
    <row r="47" spans="3:13" s="26" customFormat="1" x14ac:dyDescent="0.25"/>
    <row r="48" spans="3:13" s="26" customFormat="1" x14ac:dyDescent="0.25"/>
    <row r="49" s="26" customFormat="1" x14ac:dyDescent="0.25"/>
    <row r="50" s="26" customFormat="1" x14ac:dyDescent="0.25"/>
    <row r="51" s="26" customFormat="1" x14ac:dyDescent="0.25"/>
    <row r="52" s="26" customFormat="1" x14ac:dyDescent="0.25"/>
    <row r="53" s="26" customFormat="1" x14ac:dyDescent="0.25"/>
    <row r="54" s="26" customFormat="1" x14ac:dyDescent="0.25"/>
    <row r="55" s="26" customFormat="1" x14ac:dyDescent="0.25"/>
    <row r="56" s="26" customFormat="1" x14ac:dyDescent="0.25"/>
    <row r="57" s="26" customFormat="1" x14ac:dyDescent="0.25"/>
    <row r="58" s="26" customFormat="1" x14ac:dyDescent="0.25"/>
    <row r="59" s="26" customFormat="1" x14ac:dyDescent="0.25"/>
    <row r="60" s="26" customFormat="1" x14ac:dyDescent="0.25"/>
    <row r="61" s="26" customFormat="1" x14ac:dyDescent="0.25"/>
    <row r="62" s="26" customFormat="1" x14ac:dyDescent="0.25"/>
    <row r="63" s="26" customFormat="1" x14ac:dyDescent="0.25"/>
    <row r="64" s="26" customFormat="1" x14ac:dyDescent="0.25"/>
    <row r="65" s="26" customFormat="1" x14ac:dyDescent="0.25"/>
    <row r="66" s="26" customFormat="1" x14ac:dyDescent="0.25"/>
    <row r="67" s="26" customFormat="1" x14ac:dyDescent="0.25"/>
    <row r="68" s="26" customFormat="1" x14ac:dyDescent="0.25"/>
    <row r="69" s="26" customFormat="1" x14ac:dyDescent="0.25"/>
    <row r="70" s="26" customFormat="1" x14ac:dyDescent="0.25"/>
    <row r="71" s="26" customFormat="1" x14ac:dyDescent="0.25"/>
    <row r="72" s="26" customFormat="1" x14ac:dyDescent="0.25"/>
    <row r="73" s="26" customFormat="1" x14ac:dyDescent="0.25"/>
    <row r="74" s="26" customFormat="1" x14ac:dyDescent="0.25"/>
    <row r="75" s="26" customFormat="1" x14ac:dyDescent="0.25"/>
    <row r="76" s="26" customFormat="1" x14ac:dyDescent="0.25"/>
    <row r="77" s="26" customFormat="1" x14ac:dyDescent="0.25"/>
    <row r="78" s="26" customFormat="1" x14ac:dyDescent="0.25"/>
    <row r="79" s="26" customFormat="1" x14ac:dyDescent="0.25"/>
    <row r="80" s="26" customFormat="1" x14ac:dyDescent="0.25"/>
    <row r="81" s="26" customFormat="1" x14ac:dyDescent="0.25"/>
    <row r="82" s="26" customFormat="1" x14ac:dyDescent="0.25"/>
    <row r="83" s="26" customFormat="1" x14ac:dyDescent="0.25"/>
    <row r="84" s="26" customFormat="1" x14ac:dyDescent="0.25"/>
    <row r="85" s="26" customFormat="1" x14ac:dyDescent="0.25"/>
    <row r="86" s="26" customFormat="1" x14ac:dyDescent="0.25"/>
    <row r="87" s="26" customFormat="1" x14ac:dyDescent="0.25"/>
    <row r="88" s="26" customFormat="1" x14ac:dyDescent="0.25"/>
    <row r="89" s="26" customFormat="1" x14ac:dyDescent="0.25"/>
    <row r="90" s="26" customFormat="1" x14ac:dyDescent="0.25"/>
    <row r="91" s="26" customFormat="1" x14ac:dyDescent="0.25"/>
    <row r="92" s="26" customFormat="1" x14ac:dyDescent="0.25"/>
    <row r="93" s="26" customFormat="1" x14ac:dyDescent="0.25"/>
    <row r="94" s="26" customFormat="1" x14ac:dyDescent="0.25"/>
    <row r="95" s="26" customFormat="1" x14ac:dyDescent="0.25"/>
    <row r="96" s="26" customFormat="1" x14ac:dyDescent="0.25"/>
    <row r="97" spans="3:9" s="26" customFormat="1" x14ac:dyDescent="0.25"/>
    <row r="98" spans="3:9" s="26" customFormat="1" x14ac:dyDescent="0.25"/>
    <row r="99" spans="3:9" s="26" customFormat="1" x14ac:dyDescent="0.25"/>
    <row r="100" spans="3:9" s="26" customFormat="1" x14ac:dyDescent="0.25"/>
    <row r="101" spans="3:9" s="26" customFormat="1" x14ac:dyDescent="0.25"/>
    <row r="102" spans="3:9" s="26" customFormat="1" x14ac:dyDescent="0.25"/>
    <row r="103" spans="3:9" s="26" customFormat="1" x14ac:dyDescent="0.25"/>
    <row r="104" spans="3:9" s="26" customFormat="1" x14ac:dyDescent="0.25"/>
    <row r="105" spans="3:9" s="26" customFormat="1" x14ac:dyDescent="0.25"/>
    <row r="106" spans="3:9" s="26" customFormat="1" x14ac:dyDescent="0.25"/>
    <row r="107" spans="3:9" s="26" customFormat="1" x14ac:dyDescent="0.25"/>
    <row r="108" spans="3:9" s="26" customFormat="1" x14ac:dyDescent="0.25"/>
    <row r="109" spans="3:9" s="26" customFormat="1" x14ac:dyDescent="0.25"/>
    <row r="110" spans="3:9" s="26" customFormat="1" x14ac:dyDescent="0.25"/>
    <row r="111" spans="3:9" s="26" customFormat="1" x14ac:dyDescent="0.25">
      <c r="I111"/>
    </row>
    <row r="112" spans="3:9" x14ac:dyDescent="0.25">
      <c r="C112" s="26"/>
    </row>
    <row r="113" spans="3:3" x14ac:dyDescent="0.25">
      <c r="C113" s="26"/>
    </row>
    <row r="114" spans="3:3" x14ac:dyDescent="0.25">
      <c r="C114" s="26"/>
    </row>
    <row r="115" spans="3:3" x14ac:dyDescent="0.25">
      <c r="C115" s="26"/>
    </row>
    <row r="116" spans="3:3" x14ac:dyDescent="0.25">
      <c r="C116" s="26"/>
    </row>
    <row r="117" spans="3:3" x14ac:dyDescent="0.25">
      <c r="C117" s="26"/>
    </row>
    <row r="118" spans="3:3" x14ac:dyDescent="0.25">
      <c r="C118" s="26"/>
    </row>
    <row r="119" spans="3:3" x14ac:dyDescent="0.25">
      <c r="C119" s="26"/>
    </row>
    <row r="120" spans="3:3" x14ac:dyDescent="0.25">
      <c r="C120" s="26"/>
    </row>
    <row r="121" spans="3:3" x14ac:dyDescent="0.25">
      <c r="C121" s="26"/>
    </row>
  </sheetData>
  <sheetProtection algorithmName="SHA-512" hashValue="dNYPXPVP4dpq7oykQTIAUU8vtc9izjf0viclGl7mMeiyvlJFFdgiUqRMsleyJMrVkbFF3opNZzV/6Cc8UB8tsg==" saltValue="k5v6fWzM3GGQfu8kW+ZXcA==" spinCount="100000" sheet="1" objects="1" scenarios="1"/>
  <phoneticPr fontId="23" type="noConversion"/>
  <hyperlinks>
    <hyperlink ref="D20" r:id="rId1" location="'1. Info'!A1" xr:uid="{00000000-0004-0000-0300-000000000000}"/>
    <hyperlink ref="D22" r:id="rId2" location="'2. Table of Contents'!A1" xr:uid="{00000000-0004-0000-0300-000001000000}"/>
    <hyperlink ref="D24" r:id="rId3" location="'3. RRR Data'!A1" xr:uid="{00000000-0004-0000-0300-000002000000}"/>
    <hyperlink ref="D26" r:id="rId4" location="'4. UTRs and Sub-Transmission'!A1" xr:uid="{00000000-0004-0000-0300-000003000000}"/>
    <hyperlink ref="I20" r:id="rId5" location="'5. Historical Wholesale'!A1" xr:uid="{00000000-0004-0000-0300-000004000000}"/>
    <hyperlink ref="I22" r:id="rId6" location="'6. Current Wholesale'!A1" xr:uid="{00000000-0004-0000-0300-000005000000}"/>
    <hyperlink ref="I24" r:id="rId7" location="'7. Forecast Wholesale'!A1" xr:uid="{00000000-0004-0000-0300-000006000000}"/>
    <hyperlink ref="I26" r:id="rId8" location="'8. RTSR Rates to Forecast'!A1" xr:uid="{00000000-0004-0000-0300-000007000000}"/>
  </hyperlinks>
  <pageMargins left="0.74803149606299213" right="0.74803149606299213" top="0.98425196850393704" bottom="0.98425196850393704" header="0.51181102362204722" footer="0.51181102362204722"/>
  <pageSetup scale="68" orientation="portrait" r:id="rId9"/>
  <headerFooter alignWithMargins="0"/>
  <drawing r:id="rId1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1:AZ50"/>
  <sheetViews>
    <sheetView showGridLines="0" view="pageBreakPreview" zoomScale="60" zoomScaleNormal="90" workbookViewId="0">
      <selection activeCell="I26" sqref="I26"/>
    </sheetView>
  </sheetViews>
  <sheetFormatPr defaultColWidth="9.33203125" defaultRowHeight="13.2" x14ac:dyDescent="0.25"/>
  <cols>
    <col min="1" max="1" width="2.33203125" style="7" customWidth="1"/>
    <col min="2" max="2" width="63.6640625" style="7" customWidth="1"/>
    <col min="3" max="3" width="86.109375" style="7" bestFit="1" customWidth="1"/>
    <col min="4" max="5" width="8.6640625" style="81" customWidth="1"/>
    <col min="6" max="8" width="16.33203125" style="81" customWidth="1"/>
    <col min="9" max="9" width="17.6640625" style="81" customWidth="1"/>
    <col min="10" max="10" width="14.6640625" style="7" customWidth="1"/>
    <col min="11" max="51" width="9.33203125" style="7"/>
    <col min="52" max="52" width="9.33203125" style="7" hidden="1" customWidth="1"/>
    <col min="53" max="16384" width="9.33203125" style="7"/>
  </cols>
  <sheetData>
    <row r="1" spans="2:52" x14ac:dyDescent="0.25">
      <c r="AZ1" s="7">
        <v>1</v>
      </c>
    </row>
    <row r="13" spans="2:52" ht="42.75" customHeight="1" x14ac:dyDescent="0.25">
      <c r="B13" s="187"/>
      <c r="C13" s="187"/>
      <c r="D13" s="187"/>
      <c r="E13" s="187"/>
      <c r="F13" s="187"/>
      <c r="G13" s="187"/>
      <c r="H13" s="187"/>
      <c r="I13" s="187"/>
    </row>
    <row r="14" spans="2:52" x14ac:dyDescent="0.25">
      <c r="D14" s="7"/>
      <c r="E14" s="7"/>
      <c r="F14" s="7"/>
      <c r="G14" s="7"/>
      <c r="H14" s="7"/>
      <c r="I14" s="7"/>
    </row>
    <row r="15" spans="2:52" ht="42" thickBot="1" x14ac:dyDescent="0.3">
      <c r="B15" s="82" t="s">
        <v>153</v>
      </c>
      <c r="C15" s="82" t="s">
        <v>107</v>
      </c>
      <c r="D15" s="83" t="s">
        <v>154</v>
      </c>
      <c r="E15" s="84" t="s">
        <v>108</v>
      </c>
      <c r="F15" s="85" t="s">
        <v>168</v>
      </c>
      <c r="G15" s="85" t="s">
        <v>169</v>
      </c>
      <c r="H15" s="85" t="s">
        <v>185</v>
      </c>
      <c r="I15" s="86" t="s">
        <v>155</v>
      </c>
    </row>
    <row r="16" spans="2:52" x14ac:dyDescent="0.25">
      <c r="D16" s="7"/>
      <c r="E16" s="7"/>
      <c r="F16" s="7"/>
      <c r="G16" s="7"/>
      <c r="H16" s="7"/>
      <c r="I16" s="7"/>
    </row>
    <row r="17" spans="2:9" x14ac:dyDescent="0.25">
      <c r="B17" s="7" t="s">
        <v>1287</v>
      </c>
      <c r="C17" s="7" t="s">
        <v>1288</v>
      </c>
      <c r="D17" s="162" t="s">
        <v>1299</v>
      </c>
      <c r="E17" s="163">
        <v>8.9999999999999993E-3</v>
      </c>
      <c r="F17" s="173">
        <v>353525758</v>
      </c>
      <c r="G17" s="161">
        <v>0</v>
      </c>
      <c r="H17" s="178">
        <v>1.0385</v>
      </c>
      <c r="I17" s="161">
        <f t="shared" ref="I17:I32" si="0">F17*H17</f>
        <v>367136499.68299997</v>
      </c>
    </row>
    <row r="18" spans="2:9" x14ac:dyDescent="0.25">
      <c r="B18" s="7" t="s">
        <v>1287</v>
      </c>
      <c r="C18" s="7" t="s">
        <v>1289</v>
      </c>
      <c r="D18" s="162" t="s">
        <v>1299</v>
      </c>
      <c r="E18" s="163">
        <v>6.7000000000000002E-3</v>
      </c>
      <c r="F18" s="173">
        <v>353525758</v>
      </c>
      <c r="G18" s="161">
        <v>0</v>
      </c>
      <c r="H18" s="178">
        <v>1.0385</v>
      </c>
      <c r="I18" s="161">
        <f t="shared" si="0"/>
        <v>367136499.68299997</v>
      </c>
    </row>
    <row r="19" spans="2:9" x14ac:dyDescent="0.25">
      <c r="B19" s="7" t="s">
        <v>1290</v>
      </c>
      <c r="C19" s="7" t="s">
        <v>1288</v>
      </c>
      <c r="D19" s="162" t="s">
        <v>1299</v>
      </c>
      <c r="E19" s="163">
        <v>8.0999999999999996E-3</v>
      </c>
      <c r="F19" s="174">
        <v>87960137</v>
      </c>
      <c r="G19" s="161">
        <v>0</v>
      </c>
      <c r="H19" s="178">
        <v>1.0385</v>
      </c>
      <c r="I19" s="161">
        <f t="shared" si="0"/>
        <v>91346602.274499997</v>
      </c>
    </row>
    <row r="20" spans="2:9" x14ac:dyDescent="0.25">
      <c r="B20" s="7" t="s">
        <v>1290</v>
      </c>
      <c r="C20" s="7" t="s">
        <v>1289</v>
      </c>
      <c r="D20" s="162" t="s">
        <v>1299</v>
      </c>
      <c r="E20" s="163">
        <v>6.0000000000000001E-3</v>
      </c>
      <c r="F20" s="176">
        <v>87960137</v>
      </c>
      <c r="G20" s="161">
        <v>0</v>
      </c>
      <c r="H20" s="178">
        <v>1.0385</v>
      </c>
      <c r="I20" s="161">
        <f t="shared" si="0"/>
        <v>91346602.274499997</v>
      </c>
    </row>
    <row r="21" spans="2:9" x14ac:dyDescent="0.25">
      <c r="B21" s="7" t="s">
        <v>1291</v>
      </c>
      <c r="C21" s="7" t="s">
        <v>1288</v>
      </c>
      <c r="D21" s="162" t="s">
        <v>1300</v>
      </c>
      <c r="E21" s="163">
        <v>3.6524999999999999</v>
      </c>
      <c r="F21" s="176">
        <v>221296244</v>
      </c>
      <c r="G21" s="161">
        <v>595236</v>
      </c>
      <c r="H21" s="178"/>
      <c r="I21" s="161">
        <f t="shared" si="0"/>
        <v>0</v>
      </c>
    </row>
    <row r="22" spans="2:9" x14ac:dyDescent="0.25">
      <c r="B22" s="7" t="s">
        <v>1291</v>
      </c>
      <c r="C22" s="7" t="s">
        <v>1289</v>
      </c>
      <c r="D22" s="162" t="s">
        <v>1300</v>
      </c>
      <c r="E22" s="163">
        <v>2.7263999999999999</v>
      </c>
      <c r="F22" s="174">
        <v>221296244</v>
      </c>
      <c r="G22" s="161">
        <v>595236</v>
      </c>
      <c r="H22" s="178"/>
      <c r="I22" s="161">
        <f t="shared" si="0"/>
        <v>0</v>
      </c>
    </row>
    <row r="23" spans="2:9" x14ac:dyDescent="0.25">
      <c r="B23" s="7" t="s">
        <v>1292</v>
      </c>
      <c r="C23" s="7" t="s">
        <v>1288</v>
      </c>
      <c r="D23" s="162" t="s">
        <v>1300</v>
      </c>
      <c r="E23" s="163">
        <v>3.5922000000000001</v>
      </c>
      <c r="F23" s="173">
        <v>103617411</v>
      </c>
      <c r="G23" s="161">
        <v>225594</v>
      </c>
      <c r="H23" s="178"/>
      <c r="I23" s="161">
        <f t="shared" si="0"/>
        <v>0</v>
      </c>
    </row>
    <row r="24" spans="2:9" x14ac:dyDescent="0.25">
      <c r="B24" s="7" t="s">
        <v>1292</v>
      </c>
      <c r="C24" s="7" t="s">
        <v>1289</v>
      </c>
      <c r="D24" s="162" t="s">
        <v>1300</v>
      </c>
      <c r="E24" s="163">
        <v>2.6821000000000002</v>
      </c>
      <c r="F24" s="175">
        <v>103617411</v>
      </c>
      <c r="G24" s="161">
        <v>225594</v>
      </c>
      <c r="H24" s="178"/>
      <c r="I24" s="161">
        <f t="shared" si="0"/>
        <v>0</v>
      </c>
    </row>
    <row r="25" spans="2:9" x14ac:dyDescent="0.25">
      <c r="B25" s="7" t="s">
        <v>1293</v>
      </c>
      <c r="C25" s="7" t="s">
        <v>1294</v>
      </c>
      <c r="D25" s="162" t="s">
        <v>1300</v>
      </c>
      <c r="E25" s="163">
        <v>3.89</v>
      </c>
      <c r="F25" s="176">
        <v>131131300</v>
      </c>
      <c r="G25" s="161">
        <v>260034</v>
      </c>
      <c r="H25" s="178"/>
      <c r="I25" s="161">
        <f t="shared" si="0"/>
        <v>0</v>
      </c>
    </row>
    <row r="26" spans="2:9" x14ac:dyDescent="0.25">
      <c r="B26" s="7" t="s">
        <v>1293</v>
      </c>
      <c r="C26" s="7" t="s">
        <v>1295</v>
      </c>
      <c r="D26" s="162" t="s">
        <v>1300</v>
      </c>
      <c r="E26" s="163">
        <v>2.9994000000000001</v>
      </c>
      <c r="F26" s="175">
        <v>131131300</v>
      </c>
      <c r="G26" s="161">
        <v>260034</v>
      </c>
      <c r="H26" s="178"/>
      <c r="I26" s="161">
        <f t="shared" si="0"/>
        <v>0</v>
      </c>
    </row>
    <row r="27" spans="2:9" x14ac:dyDescent="0.25">
      <c r="B27" s="7" t="s">
        <v>1296</v>
      </c>
      <c r="C27" s="7" t="s">
        <v>1288</v>
      </c>
      <c r="D27" s="162" t="s">
        <v>1299</v>
      </c>
      <c r="E27" s="163">
        <v>8.0999999999999996E-3</v>
      </c>
      <c r="F27" s="173">
        <v>1067791</v>
      </c>
      <c r="G27" s="161">
        <v>0</v>
      </c>
      <c r="H27" s="178">
        <v>1.0385</v>
      </c>
      <c r="I27" s="161">
        <f t="shared" si="0"/>
        <v>1108900.9535000001</v>
      </c>
    </row>
    <row r="28" spans="2:9" x14ac:dyDescent="0.25">
      <c r="B28" s="7" t="s">
        <v>1296</v>
      </c>
      <c r="C28" s="7" t="s">
        <v>1289</v>
      </c>
      <c r="D28" s="162" t="s">
        <v>1299</v>
      </c>
      <c r="E28" s="163">
        <v>6.0000000000000001E-3</v>
      </c>
      <c r="F28" s="176">
        <v>1067791</v>
      </c>
      <c r="G28" s="161">
        <v>0</v>
      </c>
      <c r="H28" s="178">
        <v>1.0385</v>
      </c>
      <c r="I28" s="161">
        <f t="shared" si="0"/>
        <v>1108900.9535000001</v>
      </c>
    </row>
    <row r="29" spans="2:9" x14ac:dyDescent="0.25">
      <c r="B29" s="7" t="s">
        <v>1297</v>
      </c>
      <c r="C29" s="7" t="s">
        <v>1288</v>
      </c>
      <c r="D29" s="162" t="s">
        <v>1300</v>
      </c>
      <c r="E29" s="163">
        <v>2.4866000000000001</v>
      </c>
      <c r="F29" s="174">
        <v>134831</v>
      </c>
      <c r="G29" s="161">
        <v>378</v>
      </c>
      <c r="H29" s="178"/>
      <c r="I29" s="161">
        <f t="shared" si="0"/>
        <v>0</v>
      </c>
    </row>
    <row r="30" spans="2:9" x14ac:dyDescent="0.25">
      <c r="B30" s="7" t="s">
        <v>1297</v>
      </c>
      <c r="C30" s="7" t="s">
        <v>1289</v>
      </c>
      <c r="D30" s="162" t="s">
        <v>1300</v>
      </c>
      <c r="E30" s="163">
        <v>1.8726</v>
      </c>
      <c r="F30" s="174">
        <v>134831</v>
      </c>
      <c r="G30" s="161">
        <v>378</v>
      </c>
      <c r="H30" s="178"/>
      <c r="I30" s="161">
        <f t="shared" si="0"/>
        <v>0</v>
      </c>
    </row>
    <row r="31" spans="2:9" x14ac:dyDescent="0.25">
      <c r="B31" s="7" t="s">
        <v>1298</v>
      </c>
      <c r="C31" s="7" t="s">
        <v>1288</v>
      </c>
      <c r="D31" s="162" t="s">
        <v>1300</v>
      </c>
      <c r="E31" s="163">
        <v>2.4735999999999998</v>
      </c>
      <c r="F31" s="176">
        <v>5077522</v>
      </c>
      <c r="G31" s="161">
        <v>14179</v>
      </c>
      <c r="H31" s="178"/>
      <c r="I31" s="161">
        <f t="shared" si="0"/>
        <v>0</v>
      </c>
    </row>
    <row r="32" spans="2:9" x14ac:dyDescent="0.25">
      <c r="B32" s="7" t="s">
        <v>1298</v>
      </c>
      <c r="C32" s="7" t="s">
        <v>1289</v>
      </c>
      <c r="D32" s="159" t="s">
        <v>1300</v>
      </c>
      <c r="E32" s="160">
        <v>1.8340000000000001</v>
      </c>
      <c r="F32" s="176">
        <v>5077522</v>
      </c>
      <c r="G32" s="161">
        <v>14179</v>
      </c>
      <c r="H32" s="178"/>
      <c r="I32" s="161">
        <f t="shared" si="0"/>
        <v>0</v>
      </c>
    </row>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sheetData>
  <sheetProtection algorithmName="SHA-512" hashValue="+UivlhJtyNjvtrJEYK7CKyt4DSliAs+DF+rG6RhHF1kAPe9zfzKliIOMspLBFSkrPQQpNk4u2rtP9i1mFBpghQ==" saltValue="/PWAgP8C3OtIdW31ZQZMdA==" spinCount="100000" sheet="1" objects="1" scenarios="1"/>
  <mergeCells count="1">
    <mergeCell ref="B13:I13"/>
  </mergeCells>
  <phoneticPr fontId="23" type="noConversion"/>
  <dataValidations count="1">
    <dataValidation type="list" allowBlank="1" showInputMessage="1" showErrorMessage="1" sqref="D17:D32" xr:uid="{C3337247-6B64-473D-BB02-38C06BDB1426}">
      <formula1>"$/kW,$/kWh"</formula1>
    </dataValidation>
  </dataValidations>
  <pageMargins left="1.1417322834645669" right="0.74803149606299213" top="0.98425196850393704" bottom="0.98425196850393704" header="0.51181102362204722" footer="0.51181102362204722"/>
  <pageSetup scale="36"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3:L79"/>
  <sheetViews>
    <sheetView showGridLines="0" view="pageBreakPreview" zoomScale="60" zoomScaleNormal="70" workbookViewId="0">
      <pane ySplit="16" topLeftCell="A17" activePane="bottomLeft" state="frozenSplit"/>
      <selection activeCell="I26" sqref="I26"/>
      <selection pane="bottomLeft" activeCell="I26" sqref="I26"/>
    </sheetView>
  </sheetViews>
  <sheetFormatPr defaultRowHeight="13.2" x14ac:dyDescent="0.25"/>
  <cols>
    <col min="1" max="1" width="1.33203125" customWidth="1"/>
    <col min="2" max="2" width="69" customWidth="1"/>
    <col min="3" max="3" width="15.44140625" customWidth="1"/>
    <col min="5" max="5" width="19.6640625" customWidth="1"/>
    <col min="6" max="6" width="3" customWidth="1"/>
    <col min="7" max="7" width="2.109375" customWidth="1"/>
    <col min="8" max="8" width="15.88671875" customWidth="1"/>
    <col min="9" max="9" width="1.6640625" customWidth="1"/>
    <col min="10" max="10" width="16" customWidth="1"/>
    <col min="11" max="11" width="5.44140625" customWidth="1"/>
    <col min="12" max="12" width="16.6640625" bestFit="1" customWidth="1"/>
  </cols>
  <sheetData>
    <row r="13" spans="2:12" ht="3.75" customHeight="1" x14ac:dyDescent="0.25"/>
    <row r="14" spans="2:12" ht="3.75" customHeight="1" x14ac:dyDescent="0.25"/>
    <row r="15" spans="2:12" ht="3.75" customHeight="1" x14ac:dyDescent="0.25">
      <c r="B15" s="67"/>
      <c r="C15" s="68"/>
      <c r="D15" s="3"/>
      <c r="E15" s="68"/>
      <c r="F15" s="68"/>
      <c r="G15" s="3"/>
      <c r="H15" s="68"/>
      <c r="I15" s="3"/>
      <c r="J15" s="68"/>
      <c r="K15" s="3"/>
      <c r="L15" s="68"/>
    </row>
    <row r="16" spans="2:12" ht="3.75" customHeight="1" x14ac:dyDescent="0.25"/>
    <row r="17" spans="2:12" ht="15.6" x14ac:dyDescent="0.3">
      <c r="B17" s="5"/>
      <c r="C17" s="5"/>
      <c r="D17" s="6"/>
      <c r="E17" s="9"/>
      <c r="F17" s="9"/>
      <c r="G17" s="5"/>
      <c r="H17" s="9"/>
      <c r="I17" s="5"/>
      <c r="J17" s="9"/>
      <c r="K17" s="5"/>
    </row>
    <row r="18" spans="2:12" ht="15.6" customHeight="1" x14ac:dyDescent="0.3">
      <c r="B18" s="87" t="s">
        <v>166</v>
      </c>
      <c r="C18" s="88" t="s">
        <v>154</v>
      </c>
      <c r="D18" s="89"/>
      <c r="E18" s="145">
        <v>2021</v>
      </c>
      <c r="F18" s="120"/>
      <c r="H18" s="158">
        <v>2022</v>
      </c>
      <c r="I18" s="137"/>
      <c r="J18" s="158">
        <v>2022</v>
      </c>
      <c r="K18" s="89"/>
      <c r="L18" s="88">
        <v>2023</v>
      </c>
    </row>
    <row r="19" spans="2:12" ht="15" customHeight="1" x14ac:dyDescent="0.3">
      <c r="B19" s="89"/>
      <c r="C19" s="89"/>
      <c r="D19" s="89"/>
      <c r="F19" s="120"/>
      <c r="G19" s="89"/>
      <c r="H19" s="158" t="s">
        <v>1286</v>
      </c>
      <c r="I19" s="138"/>
      <c r="J19" s="158" t="s">
        <v>1285</v>
      </c>
      <c r="K19" s="89"/>
      <c r="L19" s="89"/>
    </row>
    <row r="20" spans="2:12" ht="15" customHeight="1" x14ac:dyDescent="0.3">
      <c r="B20" s="89"/>
      <c r="C20" s="89"/>
      <c r="D20" s="89"/>
      <c r="E20" s="89"/>
      <c r="F20" s="120"/>
      <c r="G20" s="89"/>
      <c r="H20" s="89"/>
      <c r="I20" s="89"/>
      <c r="J20" s="89"/>
      <c r="K20" s="89"/>
      <c r="L20" s="89"/>
    </row>
    <row r="21" spans="2:12" ht="15.6" x14ac:dyDescent="0.3">
      <c r="B21" s="49" t="s">
        <v>107</v>
      </c>
      <c r="C21" s="49"/>
      <c r="D21" s="90"/>
      <c r="E21" s="65" t="s">
        <v>108</v>
      </c>
      <c r="F21" s="120"/>
      <c r="G21" s="90"/>
      <c r="H21" s="157" t="s">
        <v>108</v>
      </c>
      <c r="I21" s="157"/>
      <c r="J21" s="157" t="s">
        <v>108</v>
      </c>
      <c r="K21" s="90"/>
      <c r="L21" s="35" t="s">
        <v>108</v>
      </c>
    </row>
    <row r="22" spans="2:12" ht="15" customHeight="1" x14ac:dyDescent="0.3">
      <c r="B22" s="89"/>
      <c r="C22" s="89"/>
      <c r="D22" s="89"/>
      <c r="E22" s="89"/>
      <c r="F22" s="120"/>
      <c r="G22" s="89"/>
      <c r="H22" s="89"/>
      <c r="I22" s="89"/>
      <c r="J22" s="89"/>
      <c r="K22" s="89"/>
      <c r="L22" s="89"/>
    </row>
    <row r="23" spans="2:12" ht="15.6" x14ac:dyDescent="0.3">
      <c r="B23" s="91" t="s">
        <v>109</v>
      </c>
      <c r="C23" s="92" t="s">
        <v>106</v>
      </c>
      <c r="D23" s="93"/>
      <c r="E23" s="164">
        <v>4.9000000000000004</v>
      </c>
      <c r="F23" s="120"/>
      <c r="G23" s="93"/>
      <c r="H23" s="156">
        <v>5.13</v>
      </c>
      <c r="I23" s="156"/>
      <c r="J23" s="156">
        <v>5.13</v>
      </c>
      <c r="K23" s="90"/>
      <c r="L23" s="95">
        <f>J23</f>
        <v>5.13</v>
      </c>
    </row>
    <row r="24" spans="2:12" ht="15.6" x14ac:dyDescent="0.3">
      <c r="B24" s="93"/>
      <c r="C24" s="93"/>
      <c r="D24" s="93"/>
      <c r="E24" s="94"/>
      <c r="F24" s="120"/>
      <c r="G24" s="93"/>
      <c r="H24" s="94"/>
      <c r="I24" s="90"/>
      <c r="J24" s="94"/>
      <c r="K24" s="90"/>
      <c r="L24" s="94"/>
    </row>
    <row r="25" spans="2:12" ht="15.6" x14ac:dyDescent="0.3">
      <c r="B25" s="91" t="s">
        <v>110</v>
      </c>
      <c r="C25" s="92" t="s">
        <v>106</v>
      </c>
      <c r="D25" s="93"/>
      <c r="E25" s="164">
        <v>0.81</v>
      </c>
      <c r="F25" s="120"/>
      <c r="G25" s="93"/>
      <c r="H25" s="156">
        <v>0.88</v>
      </c>
      <c r="I25" s="156"/>
      <c r="J25" s="156">
        <v>0.88</v>
      </c>
      <c r="K25" s="90"/>
      <c r="L25" s="95">
        <f>J25</f>
        <v>0.88</v>
      </c>
    </row>
    <row r="26" spans="2:12" ht="15.6" x14ac:dyDescent="0.3">
      <c r="B26" s="93"/>
      <c r="C26" s="93"/>
      <c r="D26" s="93"/>
      <c r="E26" s="94"/>
      <c r="F26" s="120"/>
      <c r="G26" s="93"/>
      <c r="H26" s="94"/>
      <c r="I26" s="90"/>
      <c r="J26" s="94"/>
      <c r="K26" s="90"/>
      <c r="L26" s="94"/>
    </row>
    <row r="27" spans="2:12" ht="15.6" x14ac:dyDescent="0.3">
      <c r="B27" s="91" t="s">
        <v>111</v>
      </c>
      <c r="C27" s="92" t="s">
        <v>106</v>
      </c>
      <c r="D27" s="93"/>
      <c r="E27" s="164">
        <v>2.65</v>
      </c>
      <c r="F27" s="120"/>
      <c r="G27" s="93"/>
      <c r="H27" s="156">
        <v>2.81</v>
      </c>
      <c r="I27" s="156"/>
      <c r="J27" s="156">
        <v>2.81</v>
      </c>
      <c r="K27" s="90"/>
      <c r="L27" s="95">
        <f>J27</f>
        <v>2.81</v>
      </c>
    </row>
    <row r="28" spans="2:12" ht="15" customHeight="1" x14ac:dyDescent="0.3">
      <c r="B28" s="89"/>
      <c r="C28" s="89"/>
      <c r="D28" s="89"/>
      <c r="E28" s="89"/>
      <c r="F28" s="120"/>
      <c r="G28" s="89"/>
      <c r="H28" s="89"/>
      <c r="I28" s="89"/>
      <c r="J28" s="89"/>
      <c r="K28" s="89"/>
      <c r="L28" s="89"/>
    </row>
    <row r="29" spans="2:12" ht="15" customHeight="1" x14ac:dyDescent="0.3">
      <c r="B29" s="89"/>
      <c r="C29" s="89"/>
      <c r="D29" s="89"/>
      <c r="E29" s="89"/>
      <c r="F29" s="120"/>
      <c r="G29" s="89"/>
      <c r="H29" s="89"/>
      <c r="I29" s="89"/>
      <c r="J29" s="89"/>
      <c r="K29" s="89"/>
      <c r="L29" s="89"/>
    </row>
    <row r="30" spans="2:12" ht="15.6" customHeight="1" x14ac:dyDescent="0.3">
      <c r="B30" s="87" t="s">
        <v>167</v>
      </c>
      <c r="C30" s="88" t="s">
        <v>154</v>
      </c>
      <c r="D30" s="89"/>
      <c r="E30" s="145">
        <v>2021</v>
      </c>
      <c r="F30" s="120"/>
      <c r="G30" s="89"/>
      <c r="H30" s="196">
        <v>2022</v>
      </c>
      <c r="I30" s="196"/>
      <c r="J30" s="196"/>
      <c r="K30" s="89"/>
      <c r="L30" s="132">
        <v>2023</v>
      </c>
    </row>
    <row r="31" spans="2:12" ht="13.95" customHeight="1" x14ac:dyDescent="0.3">
      <c r="F31" s="120"/>
      <c r="G31" s="89"/>
      <c r="H31" s="137"/>
      <c r="I31" s="89"/>
      <c r="J31" s="137"/>
      <c r="K31" s="89"/>
    </row>
    <row r="32" spans="2:12" ht="3.6" customHeight="1" x14ac:dyDescent="0.3">
      <c r="B32" s="8"/>
      <c r="C32" s="96"/>
      <c r="D32" s="89"/>
      <c r="E32" s="89"/>
      <c r="F32" s="120"/>
      <c r="G32" s="97"/>
      <c r="H32" s="97"/>
      <c r="I32" s="97"/>
      <c r="J32" s="97"/>
      <c r="K32" s="97"/>
      <c r="L32" s="89"/>
    </row>
    <row r="33" spans="2:12" ht="3" customHeight="1" x14ac:dyDescent="0.3">
      <c r="B33" s="97"/>
      <c r="C33" s="96"/>
      <c r="D33" s="89"/>
      <c r="E33" s="65"/>
      <c r="F33" s="120"/>
      <c r="G33" s="97"/>
      <c r="H33" s="9"/>
      <c r="I33" s="97"/>
      <c r="J33" s="9"/>
      <c r="K33" s="97"/>
      <c r="L33" s="89"/>
    </row>
    <row r="34" spans="2:12" ht="3" customHeight="1" x14ac:dyDescent="0.3">
      <c r="B34" s="89"/>
      <c r="C34" s="89"/>
      <c r="D34" s="89"/>
      <c r="E34" s="89"/>
      <c r="F34" s="120"/>
      <c r="G34" s="89"/>
      <c r="H34" s="89"/>
      <c r="I34" s="89"/>
      <c r="J34" s="89"/>
      <c r="K34" s="89"/>
      <c r="L34" s="89"/>
    </row>
    <row r="35" spans="2:12" ht="15.6" x14ac:dyDescent="0.3">
      <c r="B35" s="49" t="s">
        <v>107</v>
      </c>
      <c r="C35" s="49"/>
      <c r="D35" s="90"/>
      <c r="E35" s="143" t="s">
        <v>108</v>
      </c>
      <c r="F35" s="120"/>
      <c r="G35" s="90"/>
      <c r="H35" s="193" t="s">
        <v>108</v>
      </c>
      <c r="I35" s="193"/>
      <c r="J35" s="193"/>
      <c r="K35" s="89"/>
      <c r="L35" s="35" t="s">
        <v>108</v>
      </c>
    </row>
    <row r="36" spans="2:12" ht="15" customHeight="1" x14ac:dyDescent="0.3">
      <c r="B36" s="89"/>
      <c r="C36" s="89"/>
      <c r="D36" s="89"/>
      <c r="E36" s="89"/>
      <c r="F36" s="120"/>
      <c r="G36" s="89"/>
      <c r="H36" s="89"/>
      <c r="I36" s="89"/>
      <c r="J36" s="89"/>
      <c r="K36" s="89"/>
      <c r="L36" s="89"/>
    </row>
    <row r="37" spans="2:12" ht="15.6" x14ac:dyDescent="0.3">
      <c r="B37" s="91" t="s">
        <v>109</v>
      </c>
      <c r="C37" s="92" t="s">
        <v>106</v>
      </c>
      <c r="D37" s="93"/>
      <c r="E37" s="106">
        <v>3.4777999999999998</v>
      </c>
      <c r="F37" s="120"/>
      <c r="G37" s="93"/>
      <c r="H37" s="192">
        <v>4.3472999999999997</v>
      </c>
      <c r="I37" s="192"/>
      <c r="J37" s="192"/>
      <c r="K37" s="97"/>
      <c r="L37" s="117">
        <f>H37</f>
        <v>4.3472999999999997</v>
      </c>
    </row>
    <row r="38" spans="2:12" ht="15.6" x14ac:dyDescent="0.3">
      <c r="B38" s="97"/>
      <c r="C38" s="97"/>
      <c r="D38" s="97"/>
      <c r="E38" s="106"/>
      <c r="F38" s="120"/>
      <c r="G38" s="97"/>
      <c r="H38" s="94"/>
      <c r="I38" s="90"/>
      <c r="J38" s="94"/>
      <c r="K38" s="97"/>
      <c r="L38" s="118"/>
    </row>
    <row r="39" spans="2:12" ht="15.6" x14ac:dyDescent="0.3">
      <c r="B39" s="91" t="s">
        <v>110</v>
      </c>
      <c r="C39" s="92" t="s">
        <v>106</v>
      </c>
      <c r="D39" s="93"/>
      <c r="E39" s="106">
        <v>0.81279999999999997</v>
      </c>
      <c r="F39" s="120"/>
      <c r="G39" s="93"/>
      <c r="H39" s="192">
        <v>0.67879999999999996</v>
      </c>
      <c r="I39" s="192"/>
      <c r="J39" s="192"/>
      <c r="K39" s="97"/>
      <c r="L39" s="117">
        <f>H39</f>
        <v>0.67879999999999996</v>
      </c>
    </row>
    <row r="40" spans="2:12" ht="15.6" x14ac:dyDescent="0.3">
      <c r="B40" s="97"/>
      <c r="C40" s="97"/>
      <c r="D40" s="97"/>
      <c r="E40" s="106"/>
      <c r="F40" s="120"/>
      <c r="G40" s="97"/>
      <c r="H40" s="94"/>
      <c r="I40" s="90"/>
      <c r="J40" s="94"/>
      <c r="K40" s="97"/>
      <c r="L40" s="118"/>
    </row>
    <row r="41" spans="2:12" ht="15.6" x14ac:dyDescent="0.3">
      <c r="B41" s="91" t="s">
        <v>111</v>
      </c>
      <c r="C41" s="92" t="s">
        <v>106</v>
      </c>
      <c r="D41" s="93"/>
      <c r="E41" s="106">
        <v>2.0457999999999998</v>
      </c>
      <c r="F41" s="120"/>
      <c r="G41" s="93"/>
      <c r="H41" s="192">
        <v>2.3267000000000002</v>
      </c>
      <c r="I41" s="192"/>
      <c r="J41" s="192"/>
      <c r="K41" s="97"/>
      <c r="L41" s="117">
        <f>H41</f>
        <v>2.3267000000000002</v>
      </c>
    </row>
    <row r="42" spans="2:12" ht="15.6" x14ac:dyDescent="0.3">
      <c r="B42" s="97"/>
      <c r="C42" s="97"/>
      <c r="D42" s="97"/>
      <c r="E42" s="106"/>
      <c r="F42" s="120"/>
      <c r="G42" s="97"/>
      <c r="H42" s="94"/>
      <c r="I42" s="97"/>
      <c r="J42" s="94"/>
      <c r="K42" s="97"/>
      <c r="L42" s="118"/>
    </row>
    <row r="43" spans="2:12" ht="15.6" x14ac:dyDescent="0.3">
      <c r="B43" s="91" t="s">
        <v>112</v>
      </c>
      <c r="C43" s="92" t="s">
        <v>106</v>
      </c>
      <c r="D43" s="93"/>
      <c r="E43" s="133">
        <f>E41+E39</f>
        <v>2.8586</v>
      </c>
      <c r="F43" s="120"/>
      <c r="G43" s="93"/>
      <c r="H43" s="192">
        <f>SUM(H41,H39)</f>
        <v>3.0055000000000001</v>
      </c>
      <c r="I43" s="192"/>
      <c r="J43" s="192"/>
      <c r="K43" s="97"/>
      <c r="L43" s="118">
        <f>SUM(L41,L39)</f>
        <v>3.0055000000000001</v>
      </c>
    </row>
    <row r="44" spans="2:12" ht="15.6" x14ac:dyDescent="0.3">
      <c r="B44" s="5"/>
      <c r="C44" s="5"/>
      <c r="D44" s="7"/>
      <c r="E44" s="94"/>
      <c r="F44" s="120"/>
      <c r="G44" s="7"/>
      <c r="H44" s="94"/>
      <c r="I44" s="7"/>
      <c r="J44" s="94"/>
      <c r="K44" s="7"/>
      <c r="L44" s="7"/>
    </row>
    <row r="45" spans="2:12" ht="13.2" customHeight="1" x14ac:dyDescent="0.3">
      <c r="B45" s="7"/>
      <c r="C45" s="7"/>
      <c r="D45" s="7"/>
      <c r="E45" s="7"/>
      <c r="F45" s="120"/>
      <c r="G45" s="7"/>
      <c r="H45" s="7"/>
      <c r="I45" s="7"/>
      <c r="J45" s="7"/>
      <c r="K45" s="7"/>
      <c r="L45" s="7"/>
    </row>
    <row r="46" spans="2:12" ht="15.75" customHeight="1" x14ac:dyDescent="0.3">
      <c r="B46" s="98" t="s">
        <v>1317</v>
      </c>
      <c r="C46" s="99" t="s">
        <v>154</v>
      </c>
      <c r="D46" s="7"/>
      <c r="E46" s="144">
        <v>2021</v>
      </c>
      <c r="F46" s="120"/>
      <c r="G46" s="7"/>
      <c r="H46" s="194">
        <v>2022</v>
      </c>
      <c r="I46" s="194"/>
      <c r="J46" s="194"/>
      <c r="K46" s="7"/>
      <c r="L46" s="99">
        <v>2023</v>
      </c>
    </row>
    <row r="47" spans="2:12" ht="15.6" x14ac:dyDescent="0.3">
      <c r="B47" s="8"/>
      <c r="C47" s="6"/>
      <c r="D47" s="7"/>
      <c r="E47" s="7"/>
      <c r="F47" s="120"/>
      <c r="G47" s="7"/>
      <c r="H47" s="7"/>
      <c r="I47" s="7"/>
      <c r="J47" s="7"/>
      <c r="K47" s="5"/>
      <c r="L47" s="7"/>
    </row>
    <row r="48" spans="2:12" ht="3" customHeight="1" x14ac:dyDescent="0.3">
      <c r="B48" s="5"/>
      <c r="C48" s="6"/>
      <c r="D48" s="7"/>
      <c r="E48" s="9"/>
      <c r="F48" s="120"/>
      <c r="G48" s="5"/>
      <c r="H48" s="9"/>
      <c r="I48" s="5"/>
      <c r="J48" s="89"/>
      <c r="K48" s="5"/>
      <c r="L48" s="7"/>
    </row>
    <row r="49" spans="2:12" ht="3" customHeight="1" x14ac:dyDescent="0.3">
      <c r="B49" s="7"/>
      <c r="C49" s="7"/>
      <c r="D49" s="7"/>
      <c r="E49" s="7"/>
      <c r="F49" s="120"/>
      <c r="G49" s="7"/>
      <c r="H49" s="7"/>
      <c r="I49" s="7"/>
      <c r="J49" s="89"/>
      <c r="K49" s="7"/>
      <c r="L49" s="7"/>
    </row>
    <row r="50" spans="2:12" ht="15.6" x14ac:dyDescent="0.3">
      <c r="B50" s="49" t="s">
        <v>107</v>
      </c>
      <c r="C50" s="49"/>
      <c r="D50" s="100"/>
      <c r="E50" s="65" t="s">
        <v>108</v>
      </c>
      <c r="F50" s="120"/>
      <c r="G50" s="90"/>
      <c r="H50" s="193" t="s">
        <v>108</v>
      </c>
      <c r="I50" s="193"/>
      <c r="J50" s="193"/>
      <c r="K50" s="89"/>
      <c r="L50" s="35" t="s">
        <v>108</v>
      </c>
    </row>
    <row r="51" spans="2:12" ht="15.6" customHeight="1" x14ac:dyDescent="0.3">
      <c r="B51" s="101"/>
      <c r="C51" s="101"/>
      <c r="D51" s="101"/>
      <c r="E51" s="89"/>
      <c r="F51" s="120"/>
      <c r="G51" s="89"/>
      <c r="H51" s="89"/>
      <c r="I51" s="89"/>
      <c r="J51" s="89"/>
      <c r="K51" s="89"/>
      <c r="L51" s="89"/>
    </row>
    <row r="52" spans="2:12" ht="16.8" x14ac:dyDescent="0.3">
      <c r="B52" s="102" t="s">
        <v>109</v>
      </c>
      <c r="C52" s="103" t="s">
        <v>106</v>
      </c>
      <c r="D52" s="104"/>
      <c r="E52" s="171">
        <v>2.8151000000000002</v>
      </c>
      <c r="F52" s="120"/>
      <c r="G52" s="93"/>
      <c r="H52" s="195">
        <v>3.3469000000000002</v>
      </c>
      <c r="I52" s="195"/>
      <c r="J52" s="195"/>
      <c r="K52" s="97"/>
      <c r="L52" s="172">
        <f>+H52</f>
        <v>3.3469000000000002</v>
      </c>
    </row>
    <row r="53" spans="2:12" ht="15.6" x14ac:dyDescent="0.3">
      <c r="B53" s="105"/>
      <c r="C53" s="105"/>
      <c r="D53" s="105"/>
      <c r="E53" s="94"/>
      <c r="F53" s="120"/>
      <c r="G53" s="97"/>
      <c r="H53" s="94"/>
      <c r="I53" s="97"/>
      <c r="J53" s="89"/>
      <c r="K53" s="97"/>
      <c r="L53" s="94"/>
    </row>
    <row r="54" spans="2:12" ht="16.8" x14ac:dyDescent="0.3">
      <c r="B54" s="102" t="s">
        <v>110</v>
      </c>
      <c r="C54" s="103" t="s">
        <v>106</v>
      </c>
      <c r="D54" s="104"/>
      <c r="E54" s="134"/>
      <c r="F54" s="120"/>
      <c r="G54" s="93"/>
      <c r="H54" s="195"/>
      <c r="I54" s="195"/>
      <c r="J54" s="195"/>
      <c r="K54" s="97"/>
      <c r="L54" s="172">
        <f>+H54</f>
        <v>0</v>
      </c>
    </row>
    <row r="55" spans="2:12" ht="15.6" x14ac:dyDescent="0.3">
      <c r="B55" s="105"/>
      <c r="C55" s="105"/>
      <c r="D55" s="105"/>
      <c r="E55" s="94"/>
      <c r="F55" s="120"/>
      <c r="G55" s="97"/>
      <c r="H55" s="94"/>
      <c r="I55" s="97"/>
      <c r="J55" s="89"/>
      <c r="K55" s="97"/>
      <c r="L55" s="94"/>
    </row>
    <row r="56" spans="2:12" ht="16.8" x14ac:dyDescent="0.3">
      <c r="B56" s="102" t="s">
        <v>111</v>
      </c>
      <c r="C56" s="103" t="s">
        <v>106</v>
      </c>
      <c r="D56" s="104"/>
      <c r="E56" s="171">
        <v>2.1251000000000002</v>
      </c>
      <c r="F56" s="120"/>
      <c r="G56" s="93"/>
      <c r="H56" s="195">
        <v>2.2044999999999999</v>
      </c>
      <c r="I56" s="195"/>
      <c r="J56" s="195"/>
      <c r="K56" s="97"/>
      <c r="L56" s="172">
        <f>+H56</f>
        <v>2.2044999999999999</v>
      </c>
    </row>
    <row r="57" spans="2:12" ht="15.6" x14ac:dyDescent="0.3">
      <c r="B57" s="105"/>
      <c r="C57" s="105"/>
      <c r="D57" s="105"/>
      <c r="E57" s="94"/>
      <c r="F57" s="120"/>
      <c r="G57" s="97"/>
      <c r="H57" s="94"/>
      <c r="I57" s="97"/>
      <c r="J57" s="89"/>
      <c r="K57" s="97"/>
      <c r="L57" s="94"/>
    </row>
    <row r="58" spans="2:12" ht="16.8" x14ac:dyDescent="0.3">
      <c r="B58" s="102" t="s">
        <v>112</v>
      </c>
      <c r="C58" s="103" t="s">
        <v>106</v>
      </c>
      <c r="D58" s="104"/>
      <c r="E58" s="120">
        <f>SUM(E54,E56)</f>
        <v>2.1251000000000002</v>
      </c>
      <c r="F58" s="120"/>
      <c r="G58" s="93"/>
      <c r="H58" s="192">
        <f>SUM(H54,H56)</f>
        <v>2.2044999999999999</v>
      </c>
      <c r="I58" s="192"/>
      <c r="J58" s="192"/>
      <c r="K58" s="97"/>
      <c r="L58" s="106">
        <f>L56+L54</f>
        <v>2.2044999999999999</v>
      </c>
    </row>
    <row r="59" spans="2:12" ht="15.6" x14ac:dyDescent="0.3">
      <c r="B59" s="5"/>
      <c r="C59" s="5"/>
      <c r="D59" s="7"/>
      <c r="E59" s="94"/>
      <c r="F59" s="120"/>
      <c r="G59" s="7"/>
      <c r="H59" s="94"/>
      <c r="I59" s="7"/>
      <c r="J59" s="89"/>
      <c r="K59" s="7"/>
      <c r="L59" s="7"/>
    </row>
    <row r="60" spans="2:12" ht="15" customHeight="1" x14ac:dyDescent="0.3">
      <c r="B60" s="7"/>
      <c r="C60" s="7"/>
      <c r="D60" s="7"/>
      <c r="E60" s="7"/>
      <c r="F60" s="120"/>
      <c r="G60" s="7"/>
      <c r="H60" s="7"/>
      <c r="I60" s="7"/>
      <c r="J60" s="89"/>
      <c r="K60" s="7"/>
      <c r="L60" s="7"/>
    </row>
    <row r="61" spans="2:12" ht="15.6" customHeight="1" x14ac:dyDescent="0.3">
      <c r="B61" s="98" t="s">
        <v>186</v>
      </c>
      <c r="C61" s="99" t="s">
        <v>154</v>
      </c>
      <c r="D61" s="7"/>
      <c r="E61" s="144">
        <v>2021</v>
      </c>
      <c r="F61" s="120"/>
      <c r="G61" s="7"/>
      <c r="H61" s="194">
        <v>2022</v>
      </c>
      <c r="I61" s="194"/>
      <c r="J61" s="194"/>
      <c r="K61" s="7"/>
      <c r="L61" s="99">
        <v>2023</v>
      </c>
    </row>
    <row r="62" spans="2:12" ht="15.6" x14ac:dyDescent="0.3">
      <c r="B62" s="8"/>
      <c r="C62" s="6"/>
      <c r="D62" s="7"/>
      <c r="E62" s="7"/>
      <c r="F62" s="120"/>
      <c r="G62" s="5"/>
      <c r="H62" s="89"/>
      <c r="I62" s="89"/>
      <c r="J62" s="89"/>
      <c r="K62" s="5"/>
      <c r="L62" s="7"/>
    </row>
    <row r="63" spans="2:12" ht="3" customHeight="1" x14ac:dyDescent="0.3">
      <c r="B63" s="5"/>
      <c r="C63" s="6"/>
      <c r="D63" s="7"/>
      <c r="E63" s="9"/>
      <c r="F63" s="120"/>
      <c r="G63" s="5"/>
      <c r="H63" s="9"/>
      <c r="I63" s="5"/>
      <c r="J63" s="89"/>
      <c r="K63" s="5"/>
      <c r="L63" s="7"/>
    </row>
    <row r="64" spans="2:12" ht="3" customHeight="1" x14ac:dyDescent="0.3">
      <c r="B64" s="7"/>
      <c r="C64" s="7"/>
      <c r="D64" s="7"/>
      <c r="E64" s="7"/>
      <c r="F64" s="120"/>
      <c r="G64" s="7"/>
      <c r="H64" s="7"/>
      <c r="I64" s="7"/>
      <c r="J64" s="89"/>
      <c r="K64" s="7"/>
      <c r="L64" s="7"/>
    </row>
    <row r="65" spans="2:12" ht="15.6" x14ac:dyDescent="0.3">
      <c r="B65" s="49" t="s">
        <v>107</v>
      </c>
      <c r="C65" s="49"/>
      <c r="D65" s="90"/>
      <c r="E65" s="65" t="s">
        <v>108</v>
      </c>
      <c r="F65" s="120"/>
      <c r="G65" s="90"/>
      <c r="H65" s="193" t="s">
        <v>108</v>
      </c>
      <c r="I65" s="193"/>
      <c r="J65" s="193"/>
      <c r="K65" s="89"/>
      <c r="L65" s="35" t="s">
        <v>108</v>
      </c>
    </row>
    <row r="66" spans="2:12" ht="15.6" customHeight="1" x14ac:dyDescent="0.3">
      <c r="B66" s="89"/>
      <c r="C66" s="89"/>
      <c r="D66" s="89"/>
      <c r="E66" s="89"/>
      <c r="F66" s="120"/>
      <c r="G66" s="89"/>
      <c r="H66" s="89"/>
      <c r="I66" s="89"/>
      <c r="J66" s="89"/>
      <c r="K66" s="89"/>
      <c r="L66" s="89"/>
    </row>
    <row r="67" spans="2:12" ht="15.6" x14ac:dyDescent="0.3">
      <c r="B67" s="91" t="s">
        <v>109</v>
      </c>
      <c r="C67" s="92" t="s">
        <v>106</v>
      </c>
      <c r="D67" s="93"/>
      <c r="E67" s="134"/>
      <c r="F67" s="120"/>
      <c r="G67" s="93"/>
      <c r="H67" s="188"/>
      <c r="I67" s="188"/>
      <c r="J67" s="188"/>
      <c r="K67" s="97"/>
      <c r="L67" s="95"/>
    </row>
    <row r="68" spans="2:12" ht="15.6" x14ac:dyDescent="0.3">
      <c r="B68" s="97"/>
      <c r="C68" s="97"/>
      <c r="D68" s="97"/>
      <c r="E68" s="94"/>
      <c r="F68" s="120"/>
      <c r="G68" s="97"/>
      <c r="H68" s="94"/>
      <c r="I68" s="97"/>
      <c r="J68" s="89"/>
      <c r="K68" s="97"/>
      <c r="L68" s="94"/>
    </row>
    <row r="69" spans="2:12" ht="15.6" x14ac:dyDescent="0.3">
      <c r="B69" s="91" t="s">
        <v>110</v>
      </c>
      <c r="C69" s="92" t="s">
        <v>106</v>
      </c>
      <c r="D69" s="93"/>
      <c r="E69" s="134"/>
      <c r="F69" s="120"/>
      <c r="G69" s="93"/>
      <c r="H69" s="188"/>
      <c r="I69" s="188"/>
      <c r="J69" s="188"/>
      <c r="K69" s="97"/>
      <c r="L69" s="95"/>
    </row>
    <row r="70" spans="2:12" ht="15.6" x14ac:dyDescent="0.3">
      <c r="B70" s="97"/>
      <c r="C70" s="97"/>
      <c r="D70" s="97"/>
      <c r="E70" s="94"/>
      <c r="F70" s="120"/>
      <c r="G70" s="97"/>
      <c r="H70" s="94"/>
      <c r="I70" s="97"/>
      <c r="J70" s="89"/>
      <c r="K70" s="97"/>
      <c r="L70" s="94"/>
    </row>
    <row r="71" spans="2:12" ht="15.6" x14ac:dyDescent="0.3">
      <c r="B71" s="91" t="s">
        <v>111</v>
      </c>
      <c r="C71" s="92" t="s">
        <v>106</v>
      </c>
      <c r="D71" s="93"/>
      <c r="E71" s="134"/>
      <c r="F71" s="120"/>
      <c r="G71" s="93"/>
      <c r="H71" s="188"/>
      <c r="I71" s="188"/>
      <c r="J71" s="188"/>
      <c r="K71" s="97"/>
      <c r="L71" s="95"/>
    </row>
    <row r="72" spans="2:12" ht="15.6" x14ac:dyDescent="0.3">
      <c r="B72" s="97"/>
      <c r="C72" s="97"/>
      <c r="D72" s="97"/>
      <c r="E72" s="94"/>
      <c r="F72" s="120"/>
      <c r="G72" s="97"/>
      <c r="H72" s="94"/>
      <c r="I72" s="97"/>
      <c r="J72" s="89"/>
      <c r="K72" s="97"/>
      <c r="L72" s="94"/>
    </row>
    <row r="73" spans="2:12" ht="15.6" x14ac:dyDescent="0.3">
      <c r="B73" s="91" t="s">
        <v>112</v>
      </c>
      <c r="C73" s="92" t="s">
        <v>106</v>
      </c>
      <c r="D73" s="93"/>
      <c r="E73" s="146">
        <f>SUM(E69,E71)</f>
        <v>0</v>
      </c>
      <c r="F73" s="120"/>
      <c r="G73" s="93"/>
      <c r="H73" s="189">
        <f>SUM(H69,H71)</f>
        <v>0</v>
      </c>
      <c r="I73" s="189"/>
      <c r="J73" s="189"/>
      <c r="K73" s="97"/>
      <c r="L73" s="94">
        <f>L71+L69</f>
        <v>0</v>
      </c>
    </row>
    <row r="74" spans="2:12" ht="15.6" x14ac:dyDescent="0.3">
      <c r="B74" s="89"/>
      <c r="C74" s="89"/>
      <c r="D74" s="89"/>
      <c r="E74" s="107"/>
      <c r="F74" s="120"/>
      <c r="G74" s="107"/>
      <c r="H74" s="107"/>
      <c r="I74" s="107"/>
      <c r="J74" s="89"/>
      <c r="K74" s="107"/>
      <c r="L74" s="107"/>
    </row>
    <row r="75" spans="2:12" ht="15.6" x14ac:dyDescent="0.3">
      <c r="B75" s="89"/>
      <c r="C75" s="89"/>
      <c r="D75" s="89"/>
      <c r="E75" s="142" t="s">
        <v>1301</v>
      </c>
      <c r="F75" s="120"/>
      <c r="G75" s="108"/>
      <c r="H75" s="190" t="s">
        <v>1302</v>
      </c>
      <c r="I75" s="190"/>
      <c r="J75" s="190"/>
      <c r="K75" s="129"/>
      <c r="L75" s="108" t="s">
        <v>1303</v>
      </c>
    </row>
    <row r="76" spans="2:12" ht="31.2" x14ac:dyDescent="0.3">
      <c r="B76" s="109" t="s">
        <v>176</v>
      </c>
      <c r="C76" s="92" t="s">
        <v>175</v>
      </c>
      <c r="D76" s="89"/>
      <c r="E76" s="147"/>
      <c r="F76" s="120"/>
      <c r="G76" s="106"/>
      <c r="H76" s="191"/>
      <c r="I76" s="191"/>
      <c r="J76" s="191"/>
      <c r="K76" s="106"/>
      <c r="L76" s="116"/>
    </row>
    <row r="77" spans="2:12" ht="15.6" customHeight="1" x14ac:dyDescent="0.3">
      <c r="F77" s="120"/>
    </row>
    <row r="78" spans="2:12" ht="15.6" customHeight="1" x14ac:dyDescent="0.3">
      <c r="F78" s="120"/>
    </row>
    <row r="79" spans="2:12" ht="13.2" customHeight="1" x14ac:dyDescent="0.3">
      <c r="F79" s="120"/>
    </row>
  </sheetData>
  <sheetProtection algorithmName="SHA-512" hashValue="1SzxcDHr7BsuenRlacGeagG2SnPTXc2QG71I7M6ZaJYNwbrEm8d0K0a4ib2Gez2vfQ7EsPkZFMRZzhd8CwnpGQ==" saltValue="7R00B0SxXXLi3gNXV/fz0A==" spinCount="100000" sheet="1" objects="1" scenarios="1"/>
  <mergeCells count="20">
    <mergeCell ref="H30:J30"/>
    <mergeCell ref="H46:J46"/>
    <mergeCell ref="H52:J52"/>
    <mergeCell ref="H54:J54"/>
    <mergeCell ref="H37:J37"/>
    <mergeCell ref="H39:J39"/>
    <mergeCell ref="H41:J41"/>
    <mergeCell ref="H43:J43"/>
    <mergeCell ref="H35:J35"/>
    <mergeCell ref="H58:J58"/>
    <mergeCell ref="H50:J50"/>
    <mergeCell ref="H61:J61"/>
    <mergeCell ref="H65:J65"/>
    <mergeCell ref="H67:J67"/>
    <mergeCell ref="H56:J56"/>
    <mergeCell ref="H69:J69"/>
    <mergeCell ref="H71:J71"/>
    <mergeCell ref="H73:J73"/>
    <mergeCell ref="H75:J75"/>
    <mergeCell ref="H76:J76"/>
  </mergeCells>
  <phoneticPr fontId="23" type="noConversion"/>
  <pageMargins left="0.74803149606299213" right="0.74803149606299213" top="0.59055118110236227" bottom="0.19685039370078741" header="0.51181102362204722" footer="0.51181102362204722"/>
  <pageSetup scale="52"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A19:Q117"/>
  <sheetViews>
    <sheetView showGridLines="0" view="pageBreakPreview" topLeftCell="B1" zoomScale="60" zoomScaleNormal="70" workbookViewId="0">
      <pane ySplit="16" topLeftCell="A17" activePane="bottomLeft" state="frozenSplit"/>
      <selection activeCell="I26" sqref="I26"/>
      <selection pane="bottomLeft" activeCell="I26" sqref="I26"/>
    </sheetView>
  </sheetViews>
  <sheetFormatPr defaultColWidth="9.33203125" defaultRowHeight="13.2" x14ac:dyDescent="0.25"/>
  <cols>
    <col min="1" max="1" width="11.6640625" style="7" hidden="1" customWidth="1"/>
    <col min="2" max="2" width="30.33203125" style="7" customWidth="1"/>
    <col min="3" max="3" width="3.6640625" style="7" customWidth="1"/>
    <col min="4" max="4" width="13.33203125" style="7" customWidth="1"/>
    <col min="5" max="5" width="15.33203125" style="7" customWidth="1"/>
    <col min="6" max="6" width="13.33203125" style="7" customWidth="1"/>
    <col min="7" max="7" width="2.6640625" style="7" customWidth="1"/>
    <col min="8" max="8" width="13.33203125" style="7" customWidth="1"/>
    <col min="9" max="9" width="19.6640625" style="7" bestFit="1" customWidth="1"/>
    <col min="10" max="10" width="13.33203125" style="7" customWidth="1"/>
    <col min="11" max="11" width="3.33203125" style="7" customWidth="1"/>
    <col min="12" max="12" width="13.33203125" style="7" customWidth="1"/>
    <col min="13" max="13" width="9.44140625" style="7" bestFit="1" customWidth="1"/>
    <col min="14" max="14" width="13.33203125" style="7" customWidth="1"/>
    <col min="15" max="15" width="3.6640625" style="7" customWidth="1"/>
    <col min="16" max="16" width="20.33203125" style="7" bestFit="1" customWidth="1"/>
    <col min="17" max="16384" width="9.33203125" style="7"/>
  </cols>
  <sheetData>
    <row r="19" spans="2:17" ht="33.75" customHeight="1" x14ac:dyDescent="0.3">
      <c r="B19" s="5"/>
      <c r="C19" s="5"/>
      <c r="D19" s="6"/>
      <c r="E19" s="9"/>
      <c r="F19" s="5"/>
      <c r="G19" s="9"/>
      <c r="H19" s="5"/>
    </row>
    <row r="20" spans="2:17" ht="21" x14ac:dyDescent="0.4">
      <c r="B20" s="11"/>
      <c r="C20" s="5"/>
      <c r="D20" s="5"/>
      <c r="E20" s="5"/>
      <c r="F20" s="5"/>
      <c r="G20" s="5"/>
      <c r="H20" s="5"/>
      <c r="I20" s="5"/>
      <c r="J20" s="5"/>
      <c r="K20" s="5"/>
      <c r="L20" s="5"/>
      <c r="M20" s="5"/>
      <c r="N20" s="5"/>
      <c r="O20" s="5"/>
      <c r="P20" s="5"/>
      <c r="Q20" s="5"/>
    </row>
    <row r="21" spans="2:17" ht="15.6" x14ac:dyDescent="0.3">
      <c r="B21" s="66" t="s">
        <v>161</v>
      </c>
      <c r="C21" s="65"/>
      <c r="D21" s="197" t="s">
        <v>162</v>
      </c>
      <c r="E21" s="197"/>
      <c r="F21" s="197"/>
      <c r="G21" s="65"/>
      <c r="H21" s="197" t="s">
        <v>164</v>
      </c>
      <c r="I21" s="197"/>
      <c r="J21" s="197"/>
      <c r="K21" s="65"/>
      <c r="L21" s="197" t="s">
        <v>163</v>
      </c>
      <c r="M21" s="197"/>
      <c r="N21" s="197"/>
      <c r="O21" s="65"/>
      <c r="P21" s="66" t="s">
        <v>1014</v>
      </c>
      <c r="Q21" s="12"/>
    </row>
    <row r="22" spans="2:17" ht="31.2" x14ac:dyDescent="0.3">
      <c r="B22" s="16" t="s">
        <v>113</v>
      </c>
      <c r="C22" s="10"/>
      <c r="D22" s="17" t="s">
        <v>114</v>
      </c>
      <c r="E22" s="17" t="s">
        <v>108</v>
      </c>
      <c r="F22" s="17" t="s">
        <v>115</v>
      </c>
      <c r="G22" s="10"/>
      <c r="H22" s="17" t="s">
        <v>114</v>
      </c>
      <c r="I22" s="17" t="s">
        <v>108</v>
      </c>
      <c r="J22" s="17" t="s">
        <v>115</v>
      </c>
      <c r="K22" s="10"/>
      <c r="L22" s="17" t="s">
        <v>114</v>
      </c>
      <c r="M22" s="17" t="s">
        <v>108</v>
      </c>
      <c r="N22" s="17" t="s">
        <v>115</v>
      </c>
      <c r="O22" s="10"/>
      <c r="P22" s="17" t="s">
        <v>115</v>
      </c>
      <c r="Q22" s="5"/>
    </row>
    <row r="23" spans="2:17" x14ac:dyDescent="0.25">
      <c r="B23" s="5"/>
      <c r="C23" s="5"/>
      <c r="D23" s="5"/>
      <c r="E23" s="5"/>
      <c r="F23" s="5"/>
      <c r="G23" s="5"/>
      <c r="H23" s="5"/>
      <c r="I23" s="5"/>
      <c r="J23" s="5"/>
      <c r="K23" s="5"/>
      <c r="L23" s="5"/>
      <c r="M23" s="5"/>
      <c r="N23" s="5"/>
      <c r="O23" s="5"/>
      <c r="P23" s="5"/>
      <c r="Q23" s="5"/>
    </row>
    <row r="24" spans="2:17" ht="15.6" x14ac:dyDescent="0.3">
      <c r="B24" s="19" t="s">
        <v>116</v>
      </c>
      <c r="C24" s="5"/>
      <c r="D24" s="70">
        <v>115438</v>
      </c>
      <c r="E24" s="141">
        <f t="shared" ref="E24:E35" si="0">IF(D24&lt;&gt;0,F24/D24,0)</f>
        <v>4.67</v>
      </c>
      <c r="F24" s="70">
        <v>539095.46</v>
      </c>
      <c r="G24" s="5"/>
      <c r="H24" s="70">
        <v>116423.99999999999</v>
      </c>
      <c r="I24" s="141">
        <f t="shared" ref="I24:I35" si="1">IF(H24&lt;&gt;0,J24/H24,0)</f>
        <v>0.77</v>
      </c>
      <c r="J24" s="70">
        <v>89646.48</v>
      </c>
      <c r="K24" s="5"/>
      <c r="L24" s="70">
        <v>116424</v>
      </c>
      <c r="M24" s="141">
        <f t="shared" ref="M24:M35" si="2">IF(L24&lt;&gt;0,N24/L24,0)</f>
        <v>2.5299999999999998</v>
      </c>
      <c r="N24" s="70">
        <v>294552.71999999997</v>
      </c>
      <c r="O24" s="5"/>
      <c r="P24" s="18">
        <f t="shared" ref="P24:P35" si="3">J24+N24</f>
        <v>384199.19999999995</v>
      </c>
      <c r="Q24" s="5"/>
    </row>
    <row r="25" spans="2:17" ht="15.6" x14ac:dyDescent="0.3">
      <c r="B25" s="19" t="s">
        <v>117</v>
      </c>
      <c r="C25" s="5"/>
      <c r="D25" s="70">
        <v>113875</v>
      </c>
      <c r="E25" s="141">
        <f t="shared" si="0"/>
        <v>4.67</v>
      </c>
      <c r="F25" s="70">
        <v>531796.25</v>
      </c>
      <c r="G25" s="5"/>
      <c r="H25" s="70">
        <v>118901</v>
      </c>
      <c r="I25" s="141">
        <f t="shared" si="1"/>
        <v>0.77</v>
      </c>
      <c r="J25" s="70">
        <v>91553.77</v>
      </c>
      <c r="K25" s="5"/>
      <c r="L25" s="70">
        <v>118901.00000000001</v>
      </c>
      <c r="M25" s="141">
        <f t="shared" si="2"/>
        <v>2.5299999999999998</v>
      </c>
      <c r="N25" s="70">
        <v>300819.53000000003</v>
      </c>
      <c r="O25" s="5"/>
      <c r="P25" s="18">
        <f t="shared" si="3"/>
        <v>392373.30000000005</v>
      </c>
      <c r="Q25" s="5"/>
    </row>
    <row r="26" spans="2:17" ht="15.6" x14ac:dyDescent="0.3">
      <c r="B26" s="19" t="s">
        <v>118</v>
      </c>
      <c r="C26" s="5"/>
      <c r="D26" s="70">
        <v>114983</v>
      </c>
      <c r="E26" s="141">
        <f t="shared" si="0"/>
        <v>4.67</v>
      </c>
      <c r="F26" s="70">
        <v>536970.61</v>
      </c>
      <c r="G26" s="5"/>
      <c r="H26" s="70">
        <v>116148</v>
      </c>
      <c r="I26" s="141">
        <f t="shared" si="1"/>
        <v>0.77</v>
      </c>
      <c r="J26" s="70">
        <v>89433.96</v>
      </c>
      <c r="K26" s="5"/>
      <c r="L26" s="70">
        <v>116148.00000000001</v>
      </c>
      <c r="M26" s="141">
        <f t="shared" si="2"/>
        <v>2.5299999999999998</v>
      </c>
      <c r="N26" s="70">
        <v>293854.44</v>
      </c>
      <c r="O26" s="5"/>
      <c r="P26" s="18">
        <f t="shared" si="3"/>
        <v>383288.4</v>
      </c>
      <c r="Q26" s="5"/>
    </row>
    <row r="27" spans="2:17" ht="15.6" x14ac:dyDescent="0.3">
      <c r="B27" s="19" t="s">
        <v>119</v>
      </c>
      <c r="C27" s="5"/>
      <c r="D27" s="70">
        <v>99728</v>
      </c>
      <c r="E27" s="141">
        <f t="shared" si="0"/>
        <v>4.67</v>
      </c>
      <c r="F27" s="70">
        <v>465729.76</v>
      </c>
      <c r="G27" s="5"/>
      <c r="H27" s="70">
        <v>118604.03896103895</v>
      </c>
      <c r="I27" s="141">
        <f t="shared" si="1"/>
        <v>0.77</v>
      </c>
      <c r="J27" s="70">
        <v>91325.11</v>
      </c>
      <c r="K27" s="5"/>
      <c r="L27" s="70">
        <v>113523.87351778657</v>
      </c>
      <c r="M27" s="141">
        <f t="shared" si="2"/>
        <v>2.5299999999999998</v>
      </c>
      <c r="N27" s="70">
        <v>287215.40000000002</v>
      </c>
      <c r="O27" s="5"/>
      <c r="P27" s="18">
        <f t="shared" si="3"/>
        <v>378540.51</v>
      </c>
      <c r="Q27" s="5"/>
    </row>
    <row r="28" spans="2:17" ht="15.6" x14ac:dyDescent="0.3">
      <c r="B28" s="19" t="s">
        <v>120</v>
      </c>
      <c r="C28" s="5"/>
      <c r="D28" s="70">
        <v>147139</v>
      </c>
      <c r="E28" s="141">
        <f t="shared" si="0"/>
        <v>4.67</v>
      </c>
      <c r="F28" s="70">
        <v>687139.13</v>
      </c>
      <c r="G28" s="5"/>
      <c r="H28" s="70">
        <v>147139</v>
      </c>
      <c r="I28" s="141">
        <f t="shared" si="1"/>
        <v>0.77</v>
      </c>
      <c r="J28" s="70">
        <v>113297.03</v>
      </c>
      <c r="K28" s="5"/>
      <c r="L28" s="70">
        <v>147139</v>
      </c>
      <c r="M28" s="141">
        <f t="shared" si="2"/>
        <v>2.5299999999999998</v>
      </c>
      <c r="N28" s="70">
        <v>372261.67</v>
      </c>
      <c r="O28" s="5"/>
      <c r="P28" s="18">
        <f t="shared" si="3"/>
        <v>485558.69999999995</v>
      </c>
      <c r="Q28" s="5"/>
    </row>
    <row r="29" spans="2:17" ht="15.6" x14ac:dyDescent="0.3">
      <c r="B29" s="19" t="s">
        <v>121</v>
      </c>
      <c r="C29" s="5"/>
      <c r="D29" s="70">
        <v>148851</v>
      </c>
      <c r="E29" s="141">
        <f t="shared" si="0"/>
        <v>4.67</v>
      </c>
      <c r="F29" s="70">
        <v>695134.17</v>
      </c>
      <c r="G29" s="5"/>
      <c r="H29" s="70">
        <v>166249</v>
      </c>
      <c r="I29" s="141">
        <f t="shared" si="1"/>
        <v>0.77</v>
      </c>
      <c r="J29" s="70">
        <v>128011.73</v>
      </c>
      <c r="K29" s="5"/>
      <c r="L29" s="70">
        <v>166249</v>
      </c>
      <c r="M29" s="141">
        <f t="shared" si="2"/>
        <v>2.5299999999999998</v>
      </c>
      <c r="N29" s="70">
        <v>420609.97</v>
      </c>
      <c r="O29" s="5"/>
      <c r="P29" s="18">
        <f t="shared" si="3"/>
        <v>548621.69999999995</v>
      </c>
      <c r="Q29" s="5"/>
    </row>
    <row r="30" spans="2:17" ht="15.6" x14ac:dyDescent="0.3">
      <c r="B30" s="19" t="s">
        <v>122</v>
      </c>
      <c r="C30" s="5"/>
      <c r="D30" s="70">
        <v>151242.99999999997</v>
      </c>
      <c r="E30" s="141">
        <f t="shared" si="0"/>
        <v>4.9000000000000004</v>
      </c>
      <c r="F30" s="70">
        <v>741090.7</v>
      </c>
      <c r="G30" s="5"/>
      <c r="H30" s="70">
        <v>156711</v>
      </c>
      <c r="I30" s="141">
        <f t="shared" si="1"/>
        <v>0.81</v>
      </c>
      <c r="J30" s="70">
        <v>126935.91</v>
      </c>
      <c r="K30" s="5"/>
      <c r="L30" s="70">
        <v>156711</v>
      </c>
      <c r="M30" s="141">
        <f t="shared" si="2"/>
        <v>2.6500000000000004</v>
      </c>
      <c r="N30" s="70">
        <v>415284.15</v>
      </c>
      <c r="O30" s="5"/>
      <c r="P30" s="18">
        <f t="shared" si="3"/>
        <v>542220.06000000006</v>
      </c>
      <c r="Q30" s="5"/>
    </row>
    <row r="31" spans="2:17" ht="15.6" x14ac:dyDescent="0.3">
      <c r="B31" s="19" t="s">
        <v>123</v>
      </c>
      <c r="C31" s="5"/>
      <c r="D31" s="70">
        <v>171053.99999999997</v>
      </c>
      <c r="E31" s="141">
        <f t="shared" si="0"/>
        <v>4.9000000000000004</v>
      </c>
      <c r="F31" s="70">
        <v>838164.6</v>
      </c>
      <c r="G31" s="5"/>
      <c r="H31" s="70">
        <v>183425</v>
      </c>
      <c r="I31" s="141">
        <f t="shared" si="1"/>
        <v>0.81</v>
      </c>
      <c r="J31" s="70">
        <v>148574.25</v>
      </c>
      <c r="K31" s="5"/>
      <c r="L31" s="70">
        <v>183425</v>
      </c>
      <c r="M31" s="141">
        <f t="shared" si="2"/>
        <v>2.65</v>
      </c>
      <c r="N31" s="70">
        <v>486076.25</v>
      </c>
      <c r="O31" s="5"/>
      <c r="P31" s="18">
        <f t="shared" si="3"/>
        <v>634650.5</v>
      </c>
      <c r="Q31" s="5"/>
    </row>
    <row r="32" spans="2:17" ht="15.6" x14ac:dyDescent="0.3">
      <c r="B32" s="19" t="s">
        <v>124</v>
      </c>
      <c r="C32" s="5"/>
      <c r="D32" s="70">
        <v>127823.99999999999</v>
      </c>
      <c r="E32" s="141">
        <f t="shared" si="0"/>
        <v>4.9000000000000004</v>
      </c>
      <c r="F32" s="70">
        <v>626337.6</v>
      </c>
      <c r="G32" s="5"/>
      <c r="H32" s="70">
        <v>134343</v>
      </c>
      <c r="I32" s="141">
        <f t="shared" si="1"/>
        <v>0.81</v>
      </c>
      <c r="J32" s="70">
        <v>108817.83</v>
      </c>
      <c r="K32" s="5"/>
      <c r="L32" s="70">
        <v>134343</v>
      </c>
      <c r="M32" s="141">
        <f t="shared" si="2"/>
        <v>2.65</v>
      </c>
      <c r="N32" s="70">
        <v>356008.95</v>
      </c>
      <c r="O32" s="5"/>
      <c r="P32" s="18">
        <f t="shared" si="3"/>
        <v>464826.78</v>
      </c>
      <c r="Q32" s="5"/>
    </row>
    <row r="33" spans="2:17" ht="15.6" x14ac:dyDescent="0.3">
      <c r="B33" s="19" t="s">
        <v>125</v>
      </c>
      <c r="C33" s="5"/>
      <c r="D33" s="70">
        <v>115734.99999999999</v>
      </c>
      <c r="E33" s="141">
        <f t="shared" si="0"/>
        <v>4.9000000000000004</v>
      </c>
      <c r="F33" s="70">
        <v>567101.5</v>
      </c>
      <c r="G33" s="5"/>
      <c r="H33" s="70">
        <v>116179</v>
      </c>
      <c r="I33" s="141">
        <f t="shared" si="1"/>
        <v>0.81</v>
      </c>
      <c r="J33" s="70">
        <v>94104.99</v>
      </c>
      <c r="K33" s="5"/>
      <c r="L33" s="70">
        <v>116179</v>
      </c>
      <c r="M33" s="141">
        <f t="shared" si="2"/>
        <v>2.65</v>
      </c>
      <c r="N33" s="70">
        <v>307874.34999999998</v>
      </c>
      <c r="O33" s="5"/>
      <c r="P33" s="18">
        <f t="shared" si="3"/>
        <v>401979.33999999997</v>
      </c>
      <c r="Q33" s="5"/>
    </row>
    <row r="34" spans="2:17" ht="15.6" x14ac:dyDescent="0.3">
      <c r="B34" s="19" t="s">
        <v>126</v>
      </c>
      <c r="C34" s="5"/>
      <c r="D34" s="70">
        <v>121188.99999999999</v>
      </c>
      <c r="E34" s="141">
        <f t="shared" si="0"/>
        <v>4.9000000000000004</v>
      </c>
      <c r="F34" s="70">
        <v>593826.1</v>
      </c>
      <c r="G34" s="5"/>
      <c r="H34" s="70">
        <v>131024</v>
      </c>
      <c r="I34" s="141">
        <f t="shared" si="1"/>
        <v>0.81</v>
      </c>
      <c r="J34" s="70">
        <v>106129.44</v>
      </c>
      <c r="K34" s="5"/>
      <c r="L34" s="70">
        <v>131024</v>
      </c>
      <c r="M34" s="141">
        <f t="shared" si="2"/>
        <v>2.65</v>
      </c>
      <c r="N34" s="70">
        <v>347213.6</v>
      </c>
      <c r="O34" s="5"/>
      <c r="P34" s="18">
        <f t="shared" si="3"/>
        <v>453343.04</v>
      </c>
      <c r="Q34" s="5"/>
    </row>
    <row r="35" spans="2:17" ht="15.6" x14ac:dyDescent="0.3">
      <c r="B35" s="19" t="s">
        <v>127</v>
      </c>
      <c r="C35" s="5"/>
      <c r="D35" s="70">
        <v>125703.99999999999</v>
      </c>
      <c r="E35" s="141">
        <f t="shared" si="0"/>
        <v>4.9000000000000004</v>
      </c>
      <c r="F35" s="70">
        <v>615949.6</v>
      </c>
      <c r="G35" s="5"/>
      <c r="H35" s="70">
        <v>126764.99999999999</v>
      </c>
      <c r="I35" s="141">
        <f t="shared" si="1"/>
        <v>0.81</v>
      </c>
      <c r="J35" s="70">
        <v>102679.65</v>
      </c>
      <c r="K35" s="5"/>
      <c r="L35" s="70">
        <v>126765</v>
      </c>
      <c r="M35" s="141">
        <f t="shared" si="2"/>
        <v>2.65</v>
      </c>
      <c r="N35" s="70">
        <v>335927.25</v>
      </c>
      <c r="O35" s="5"/>
      <c r="P35" s="18">
        <f t="shared" si="3"/>
        <v>438606.9</v>
      </c>
      <c r="Q35" s="5"/>
    </row>
    <row r="36" spans="2:17" x14ac:dyDescent="0.25">
      <c r="B36" s="5"/>
      <c r="C36" s="5"/>
      <c r="D36" s="5"/>
      <c r="E36" s="5"/>
      <c r="F36" s="5"/>
      <c r="G36" s="5"/>
      <c r="H36" s="5"/>
      <c r="I36" s="5"/>
      <c r="J36" s="5"/>
      <c r="K36" s="5"/>
      <c r="L36" s="5"/>
      <c r="M36" s="5"/>
      <c r="N36" s="5"/>
      <c r="O36" s="5"/>
      <c r="P36" s="5"/>
      <c r="Q36" s="5"/>
    </row>
    <row r="37" spans="2:17" ht="18.600000000000001" thickBot="1" x14ac:dyDescent="0.4">
      <c r="B37" s="20" t="s">
        <v>128</v>
      </c>
      <c r="C37" s="5"/>
      <c r="D37" s="21">
        <f>SUM(D24:D35)</f>
        <v>1552763</v>
      </c>
      <c r="E37" s="22">
        <f>IF(D37&lt;&gt;0,F37/D37,0)</f>
        <v>4.7903868652202553</v>
      </c>
      <c r="F37" s="23">
        <f>SUM(F24:F35)</f>
        <v>7438335.4799999986</v>
      </c>
      <c r="G37" s="5"/>
      <c r="H37" s="21">
        <f>SUM(H24:H35)</f>
        <v>1631912.0389610389</v>
      </c>
      <c r="I37" s="22">
        <f>IF(H37&lt;&gt;0,J37/H37,0)</f>
        <v>0.79079639048536376</v>
      </c>
      <c r="J37" s="23">
        <f>SUM(J24:J35)</f>
        <v>1290510.1499999999</v>
      </c>
      <c r="K37" s="5"/>
      <c r="L37" s="21">
        <f>SUM(L24:L35)</f>
        <v>1626831.8735177866</v>
      </c>
      <c r="M37" s="22">
        <f>IF(L37&lt;&gt;0,N37/L37,0)</f>
        <v>2.5925839963289157</v>
      </c>
      <c r="N37" s="23">
        <f>SUM(N24:N35)</f>
        <v>4217698.28</v>
      </c>
      <c r="O37" s="5"/>
      <c r="P37" s="23">
        <f>SUM(P24:P35)</f>
        <v>5508208.4299999997</v>
      </c>
      <c r="Q37" s="5"/>
    </row>
    <row r="38" spans="2:17" x14ac:dyDescent="0.25">
      <c r="B38" s="5"/>
      <c r="C38" s="5"/>
      <c r="D38" s="5"/>
      <c r="E38" s="5"/>
      <c r="F38" s="5"/>
      <c r="G38" s="5"/>
      <c r="H38" s="5"/>
      <c r="I38" s="5"/>
      <c r="J38" s="5"/>
      <c r="K38" s="5"/>
      <c r="L38" s="5"/>
      <c r="M38" s="5"/>
      <c r="N38" s="5"/>
      <c r="O38" s="5"/>
      <c r="P38" s="5"/>
      <c r="Q38" s="5"/>
    </row>
    <row r="39" spans="2:17" ht="15.6" x14ac:dyDescent="0.25">
      <c r="B39" s="66" t="s">
        <v>165</v>
      </c>
      <c r="C39" s="65"/>
      <c r="D39" s="197" t="s">
        <v>162</v>
      </c>
      <c r="E39" s="197"/>
      <c r="F39" s="197"/>
      <c r="G39" s="65"/>
      <c r="H39" s="197" t="s">
        <v>164</v>
      </c>
      <c r="I39" s="197"/>
      <c r="J39" s="197"/>
      <c r="K39" s="65"/>
      <c r="L39" s="197" t="s">
        <v>163</v>
      </c>
      <c r="M39" s="197"/>
      <c r="N39" s="197"/>
      <c r="O39" s="65"/>
      <c r="P39" s="139" t="s">
        <v>1014</v>
      </c>
      <c r="Q39" s="5"/>
    </row>
    <row r="40" spans="2:17" ht="15.6" x14ac:dyDescent="0.3">
      <c r="B40" s="16"/>
      <c r="C40" s="10"/>
      <c r="D40" s="17"/>
      <c r="E40" s="17"/>
      <c r="F40" s="17"/>
      <c r="G40" s="10"/>
      <c r="H40" s="17"/>
      <c r="I40" s="17"/>
      <c r="J40" s="17"/>
      <c r="K40" s="10"/>
      <c r="L40" s="17"/>
      <c r="M40" s="17"/>
      <c r="N40" s="17"/>
      <c r="O40" s="10"/>
      <c r="P40" s="17"/>
      <c r="Q40" s="5"/>
    </row>
    <row r="41" spans="2:17" ht="31.2" x14ac:dyDescent="0.3">
      <c r="B41" s="16" t="s">
        <v>113</v>
      </c>
      <c r="C41" s="10"/>
      <c r="D41" s="17" t="s">
        <v>114</v>
      </c>
      <c r="E41" s="17" t="s">
        <v>108</v>
      </c>
      <c r="F41" s="17" t="s">
        <v>115</v>
      </c>
      <c r="G41" s="10"/>
      <c r="H41" s="17" t="s">
        <v>114</v>
      </c>
      <c r="I41" s="17" t="s">
        <v>108</v>
      </c>
      <c r="J41" s="17" t="s">
        <v>115</v>
      </c>
      <c r="K41" s="10"/>
      <c r="L41" s="17" t="s">
        <v>114</v>
      </c>
      <c r="M41" s="17" t="s">
        <v>108</v>
      </c>
      <c r="N41" s="17" t="s">
        <v>115</v>
      </c>
      <c r="O41" s="10"/>
      <c r="P41" s="17" t="s">
        <v>115</v>
      </c>
      <c r="Q41" s="5"/>
    </row>
    <row r="42" spans="2:17" x14ac:dyDescent="0.25">
      <c r="B42" s="5"/>
      <c r="C42" s="5"/>
      <c r="D42" s="5"/>
      <c r="E42" s="5"/>
      <c r="F42" s="5"/>
      <c r="G42" s="5"/>
      <c r="H42" s="5"/>
      <c r="I42" s="5"/>
      <c r="J42" s="5"/>
      <c r="K42" s="5"/>
      <c r="L42" s="5"/>
      <c r="M42" s="5"/>
      <c r="N42" s="5"/>
      <c r="O42" s="5"/>
      <c r="P42" s="5"/>
      <c r="Q42" s="5"/>
    </row>
    <row r="43" spans="2:17" ht="15.6" x14ac:dyDescent="0.3">
      <c r="B43" s="19" t="s">
        <v>116</v>
      </c>
      <c r="C43" s="5"/>
      <c r="D43" s="70">
        <v>21678.529530162748</v>
      </c>
      <c r="E43" s="141">
        <f>ROUND(IF(D43&lt;&gt;0,F43/D43,0),4)</f>
        <v>3.4777999999999998</v>
      </c>
      <c r="F43" s="71">
        <v>75393.59</v>
      </c>
      <c r="G43" s="5"/>
      <c r="H43" s="70">
        <v>21678.52</v>
      </c>
      <c r="I43" s="141">
        <f>ROUND(IF(H43&lt;&gt;0,J43/H43,0),4)</f>
        <v>0.81279999999999997</v>
      </c>
      <c r="J43" s="72">
        <v>17620.301056</v>
      </c>
      <c r="K43" s="5"/>
      <c r="L43" s="70">
        <v>21678.52</v>
      </c>
      <c r="M43" s="141">
        <f>ROUND(IF(L43&lt;&gt;0,N43/L43,0),4)</f>
        <v>2.0457999999999998</v>
      </c>
      <c r="N43" s="71">
        <v>44349.916215999998</v>
      </c>
      <c r="O43" s="5"/>
      <c r="P43" s="18">
        <f t="shared" ref="P43:P54" si="4">J43+N43</f>
        <v>61970.217271999994</v>
      </c>
      <c r="Q43" s="5"/>
    </row>
    <row r="44" spans="2:17" ht="15.6" x14ac:dyDescent="0.3">
      <c r="B44" s="19" t="s">
        <v>117</v>
      </c>
      <c r="C44" s="5"/>
      <c r="D44" s="70">
        <v>21987.5841048939</v>
      </c>
      <c r="E44" s="141">
        <f t="shared" ref="E44:E54" si="5">ROUND(IF(D44&lt;&gt;0,F44/D44,0),4)</f>
        <v>3.4777999999999998</v>
      </c>
      <c r="F44" s="71">
        <v>76468.42</v>
      </c>
      <c r="G44" s="5"/>
      <c r="H44" s="70">
        <v>22095.75</v>
      </c>
      <c r="I44" s="141">
        <f t="shared" ref="I44:I54" si="6">ROUND(IF(H44&lt;&gt;0,J44/H44,0),4)</f>
        <v>0.81279999999999997</v>
      </c>
      <c r="J44" s="72">
        <v>17959.425599999999</v>
      </c>
      <c r="K44" s="5"/>
      <c r="L44" s="70">
        <v>22095.75</v>
      </c>
      <c r="M44" s="141">
        <f t="shared" ref="M44:M54" si="7">ROUND(IF(L44&lt;&gt;0,N44/L44,0),4)</f>
        <v>2.0457999999999998</v>
      </c>
      <c r="N44" s="71">
        <v>45203.485349999995</v>
      </c>
      <c r="O44" s="5"/>
      <c r="P44" s="18">
        <f t="shared" si="4"/>
        <v>63162.91094999999</v>
      </c>
      <c r="Q44" s="5"/>
    </row>
    <row r="45" spans="2:17" ht="15.6" x14ac:dyDescent="0.3">
      <c r="B45" s="19" t="s">
        <v>118</v>
      </c>
      <c r="C45" s="5"/>
      <c r="D45" s="70">
        <v>25257.257461613666</v>
      </c>
      <c r="E45" s="141">
        <f t="shared" si="5"/>
        <v>3.4777999999999998</v>
      </c>
      <c r="F45" s="71">
        <v>87839.69</v>
      </c>
      <c r="G45" s="5"/>
      <c r="H45" s="70">
        <v>25257.260000000002</v>
      </c>
      <c r="I45" s="141">
        <f t="shared" si="6"/>
        <v>0.81279999999999997</v>
      </c>
      <c r="J45" s="72">
        <v>20529.100928</v>
      </c>
      <c r="K45" s="5"/>
      <c r="L45" s="70">
        <v>25257.260000000002</v>
      </c>
      <c r="M45" s="141">
        <f t="shared" si="7"/>
        <v>2.0457999999999998</v>
      </c>
      <c r="N45" s="71">
        <v>51671.302508000001</v>
      </c>
      <c r="O45" s="5"/>
      <c r="P45" s="18">
        <f t="shared" si="4"/>
        <v>72200.403435999993</v>
      </c>
      <c r="Q45" s="5"/>
    </row>
    <row r="46" spans="2:17" ht="15.6" x14ac:dyDescent="0.3">
      <c r="B46" s="19" t="s">
        <v>119</v>
      </c>
      <c r="C46" s="5"/>
      <c r="D46" s="70">
        <v>19094.887572603369</v>
      </c>
      <c r="E46" s="141">
        <f t="shared" si="5"/>
        <v>3.4777999999999998</v>
      </c>
      <c r="F46" s="71">
        <v>66408.2</v>
      </c>
      <c r="G46" s="5"/>
      <c r="H46" s="70">
        <v>19242.899999999998</v>
      </c>
      <c r="I46" s="141">
        <f t="shared" si="6"/>
        <v>0.81279999999999997</v>
      </c>
      <c r="J46" s="72">
        <v>15640.629119999998</v>
      </c>
      <c r="K46" s="5"/>
      <c r="L46" s="70">
        <v>19242.899999999998</v>
      </c>
      <c r="M46" s="141">
        <f t="shared" si="7"/>
        <v>2.0457999999999998</v>
      </c>
      <c r="N46" s="71">
        <v>39367.12481999999</v>
      </c>
      <c r="O46" s="5"/>
      <c r="P46" s="18">
        <f t="shared" si="4"/>
        <v>55007.753939999988</v>
      </c>
      <c r="Q46" s="5"/>
    </row>
    <row r="47" spans="2:17" ht="15.6" x14ac:dyDescent="0.3">
      <c r="B47" s="19" t="s">
        <v>120</v>
      </c>
      <c r="C47" s="5"/>
      <c r="D47" s="70">
        <v>20619.722238196558</v>
      </c>
      <c r="E47" s="141">
        <f t="shared" si="5"/>
        <v>3.4777999999999998</v>
      </c>
      <c r="F47" s="71">
        <v>71711.26999999999</v>
      </c>
      <c r="G47" s="5"/>
      <c r="H47" s="70">
        <v>20794.46</v>
      </c>
      <c r="I47" s="141">
        <f t="shared" si="6"/>
        <v>0.81279999999999997</v>
      </c>
      <c r="J47" s="72">
        <v>16901.737087999998</v>
      </c>
      <c r="K47" s="5"/>
      <c r="L47" s="70">
        <v>20794.46</v>
      </c>
      <c r="M47" s="141">
        <f t="shared" si="7"/>
        <v>2.0457999999999998</v>
      </c>
      <c r="N47" s="71">
        <v>42541.306267999993</v>
      </c>
      <c r="O47" s="5"/>
      <c r="P47" s="18">
        <f t="shared" si="4"/>
        <v>59443.043355999995</v>
      </c>
      <c r="Q47" s="5"/>
    </row>
    <row r="48" spans="2:17" ht="15.6" x14ac:dyDescent="0.3">
      <c r="B48" s="19" t="s">
        <v>121</v>
      </c>
      <c r="C48" s="5"/>
      <c r="D48" s="70">
        <v>26701.256541491752</v>
      </c>
      <c r="E48" s="141">
        <f t="shared" si="5"/>
        <v>3.4777999999999998</v>
      </c>
      <c r="F48" s="71">
        <v>92861.63</v>
      </c>
      <c r="G48" s="5"/>
      <c r="H48" s="70">
        <v>26911.440000000002</v>
      </c>
      <c r="I48" s="141">
        <f t="shared" si="6"/>
        <v>0.81279999999999997</v>
      </c>
      <c r="J48" s="72">
        <v>21873.618431999999</v>
      </c>
      <c r="K48" s="5"/>
      <c r="L48" s="70">
        <v>26911.440000000002</v>
      </c>
      <c r="M48" s="141">
        <f t="shared" si="7"/>
        <v>2.0457999999999998</v>
      </c>
      <c r="N48" s="71">
        <v>55055.423951999997</v>
      </c>
      <c r="O48" s="5"/>
      <c r="P48" s="18">
        <f t="shared" si="4"/>
        <v>76929.042384</v>
      </c>
      <c r="Q48" s="5"/>
    </row>
    <row r="49" spans="2:17" ht="15.6" x14ac:dyDescent="0.3">
      <c r="B49" s="19" t="s">
        <v>122</v>
      </c>
      <c r="C49" s="5"/>
      <c r="D49" s="70">
        <v>25975.047443786301</v>
      </c>
      <c r="E49" s="141">
        <f t="shared" si="5"/>
        <v>3.4777999999999998</v>
      </c>
      <c r="F49" s="71">
        <v>90336.01999999999</v>
      </c>
      <c r="G49" s="5"/>
      <c r="H49" s="70">
        <v>26122.350000000002</v>
      </c>
      <c r="I49" s="141">
        <f t="shared" si="6"/>
        <v>0.81279999999999997</v>
      </c>
      <c r="J49" s="72">
        <v>21232.246080000001</v>
      </c>
      <c r="K49" s="5"/>
      <c r="L49" s="70">
        <v>26122.350000000002</v>
      </c>
      <c r="M49" s="141">
        <f t="shared" si="7"/>
        <v>2.0457999999999998</v>
      </c>
      <c r="N49" s="71">
        <v>53441.103629999998</v>
      </c>
      <c r="O49" s="5"/>
      <c r="P49" s="18">
        <f t="shared" si="4"/>
        <v>74673.349709999995</v>
      </c>
      <c r="Q49" s="5"/>
    </row>
    <row r="50" spans="2:17" ht="15.6" x14ac:dyDescent="0.3">
      <c r="B50" s="19" t="s">
        <v>123</v>
      </c>
      <c r="C50" s="5"/>
      <c r="D50" s="70">
        <v>22055.506354591984</v>
      </c>
      <c r="E50" s="141">
        <f t="shared" si="5"/>
        <v>3.4777999999999998</v>
      </c>
      <c r="F50" s="71">
        <v>76704.639999999999</v>
      </c>
      <c r="G50" s="5"/>
      <c r="H50" s="70">
        <v>22263.83</v>
      </c>
      <c r="I50" s="141">
        <f t="shared" si="6"/>
        <v>0.81279999999999997</v>
      </c>
      <c r="J50" s="72">
        <v>18096.041024000002</v>
      </c>
      <c r="K50" s="5"/>
      <c r="L50" s="70">
        <v>22263.83</v>
      </c>
      <c r="M50" s="141">
        <f t="shared" si="7"/>
        <v>2.0457999999999998</v>
      </c>
      <c r="N50" s="71">
        <v>45547.343414000003</v>
      </c>
      <c r="O50" s="5"/>
      <c r="P50" s="18">
        <f t="shared" si="4"/>
        <v>63643.384438000008</v>
      </c>
      <c r="Q50" s="5"/>
    </row>
    <row r="51" spans="2:17" ht="15.6" x14ac:dyDescent="0.3">
      <c r="B51" s="19" t="s">
        <v>124</v>
      </c>
      <c r="C51" s="5"/>
      <c r="D51" s="70">
        <v>16868.807867042386</v>
      </c>
      <c r="E51" s="141">
        <f t="shared" si="5"/>
        <v>3.4777999999999998</v>
      </c>
      <c r="F51" s="71">
        <v>58666.340000000004</v>
      </c>
      <c r="G51" s="5"/>
      <c r="H51" s="70">
        <v>17003.420000000002</v>
      </c>
      <c r="I51" s="141">
        <f t="shared" si="6"/>
        <v>0.81279999999999997</v>
      </c>
      <c r="J51" s="72">
        <v>13820.379776000002</v>
      </c>
      <c r="K51" s="5"/>
      <c r="L51" s="70">
        <v>17003.420000000002</v>
      </c>
      <c r="M51" s="141">
        <f t="shared" si="7"/>
        <v>2.0457999999999998</v>
      </c>
      <c r="N51" s="71">
        <v>34785.596636000002</v>
      </c>
      <c r="O51" s="5"/>
      <c r="P51" s="18">
        <f t="shared" si="4"/>
        <v>48605.976412000004</v>
      </c>
      <c r="Q51" s="5"/>
    </row>
    <row r="52" spans="2:17" ht="15.6" x14ac:dyDescent="0.3">
      <c r="B52" s="19" t="s">
        <v>125</v>
      </c>
      <c r="C52" s="5"/>
      <c r="D52" s="70">
        <v>14071.57398355282</v>
      </c>
      <c r="E52" s="141">
        <f t="shared" si="5"/>
        <v>3.4777999999999998</v>
      </c>
      <c r="F52" s="71">
        <v>48938.119999999995</v>
      </c>
      <c r="G52" s="5"/>
      <c r="H52" s="70">
        <v>14087.84</v>
      </c>
      <c r="I52" s="141">
        <f t="shared" si="6"/>
        <v>0.81279999999999997</v>
      </c>
      <c r="J52" s="72">
        <v>11450.596352</v>
      </c>
      <c r="K52" s="5"/>
      <c r="L52" s="70">
        <v>14087.84</v>
      </c>
      <c r="M52" s="141">
        <f t="shared" si="7"/>
        <v>2.0457999999999998</v>
      </c>
      <c r="N52" s="71">
        <v>28820.903071999997</v>
      </c>
      <c r="O52" s="5"/>
      <c r="P52" s="18">
        <f t="shared" si="4"/>
        <v>40271.499423999994</v>
      </c>
      <c r="Q52" s="5"/>
    </row>
    <row r="53" spans="2:17" ht="15.6" x14ac:dyDescent="0.3">
      <c r="B53" s="19" t="s">
        <v>126</v>
      </c>
      <c r="C53" s="5"/>
      <c r="D53" s="70">
        <v>15134.395307378229</v>
      </c>
      <c r="E53" s="141">
        <f t="shared" si="5"/>
        <v>3.4777999999999998</v>
      </c>
      <c r="F53" s="71">
        <v>52634.400000000001</v>
      </c>
      <c r="G53" s="5"/>
      <c r="H53" s="70">
        <v>15253.28</v>
      </c>
      <c r="I53" s="141">
        <f t="shared" si="6"/>
        <v>0.81279999999999997</v>
      </c>
      <c r="J53" s="72">
        <v>12397.865984</v>
      </c>
      <c r="K53" s="5"/>
      <c r="L53" s="70">
        <v>15253.28</v>
      </c>
      <c r="M53" s="141">
        <f t="shared" si="7"/>
        <v>2.0457999999999998</v>
      </c>
      <c r="N53" s="71">
        <v>31205.160223999999</v>
      </c>
      <c r="O53" s="5"/>
      <c r="P53" s="18">
        <f t="shared" si="4"/>
        <v>43603.026207999996</v>
      </c>
      <c r="Q53" s="5"/>
    </row>
    <row r="54" spans="2:17" ht="15.6" x14ac:dyDescent="0.3">
      <c r="B54" s="19" t="s">
        <v>127</v>
      </c>
      <c r="C54" s="5"/>
      <c r="D54" s="70">
        <v>15808.913681062744</v>
      </c>
      <c r="E54" s="141">
        <f t="shared" si="5"/>
        <v>3.4777999999999998</v>
      </c>
      <c r="F54" s="71">
        <v>54980.240000000005</v>
      </c>
      <c r="G54" s="5"/>
      <c r="H54" s="70">
        <v>15825.54</v>
      </c>
      <c r="I54" s="141">
        <f t="shared" si="6"/>
        <v>0.81279999999999997</v>
      </c>
      <c r="J54" s="72">
        <v>12862.998912000001</v>
      </c>
      <c r="K54" s="5"/>
      <c r="L54" s="70">
        <v>15825.54</v>
      </c>
      <c r="M54" s="141">
        <f t="shared" si="7"/>
        <v>2.0457999999999998</v>
      </c>
      <c r="N54" s="71">
        <v>32375.889732</v>
      </c>
      <c r="O54" s="5"/>
      <c r="P54" s="18">
        <f t="shared" si="4"/>
        <v>45238.888643999999</v>
      </c>
      <c r="Q54" s="5"/>
    </row>
    <row r="55" spans="2:17" x14ac:dyDescent="0.25">
      <c r="B55" s="5"/>
      <c r="C55" s="5"/>
      <c r="D55" s="5"/>
      <c r="E55" s="5"/>
      <c r="F55" s="5"/>
      <c r="G55" s="5"/>
      <c r="H55" s="5"/>
      <c r="I55" s="5"/>
      <c r="J55" s="5"/>
      <c r="K55" s="5"/>
      <c r="L55" s="5"/>
      <c r="M55" s="5"/>
      <c r="N55" s="5"/>
      <c r="O55" s="5"/>
      <c r="P55" s="5"/>
      <c r="Q55" s="5"/>
    </row>
    <row r="56" spans="2:17" ht="18.600000000000001" thickBot="1" x14ac:dyDescent="0.4">
      <c r="B56" s="20" t="s">
        <v>128</v>
      </c>
      <c r="C56" s="5"/>
      <c r="D56" s="21">
        <f>SUM(D43:D54)</f>
        <v>245253.48208637643</v>
      </c>
      <c r="E56" s="22">
        <f>IF(D56&lt;&gt;0,F56/D56,0)</f>
        <v>3.4778000000000002</v>
      </c>
      <c r="F56" s="23">
        <f>SUM(F43:F54)</f>
        <v>852942.56</v>
      </c>
      <c r="G56" s="5"/>
      <c r="H56" s="21">
        <f>SUM(H43:H54)</f>
        <v>246536.59000000003</v>
      </c>
      <c r="I56" s="22">
        <f>IF(H56&lt;&gt;0,J56/H56,0)</f>
        <v>0.81280000000000008</v>
      </c>
      <c r="J56" s="23">
        <f>SUM(J43:J54)</f>
        <v>200384.94035200003</v>
      </c>
      <c r="K56" s="5"/>
      <c r="L56" s="21">
        <f>SUM(L43:L54)</f>
        <v>246536.59000000003</v>
      </c>
      <c r="M56" s="22">
        <f>IF(L56&lt;&gt;0,N56/L56,0)</f>
        <v>2.0457999999999998</v>
      </c>
      <c r="N56" s="23">
        <f>SUM(N43:N54)</f>
        <v>504364.55582199997</v>
      </c>
      <c r="O56" s="5"/>
      <c r="P56" s="23">
        <f>SUM(P43:P54)</f>
        <v>704749.49617400009</v>
      </c>
      <c r="Q56" s="5"/>
    </row>
    <row r="57" spans="2:17" x14ac:dyDescent="0.25">
      <c r="B57" s="5"/>
      <c r="C57" s="5"/>
      <c r="D57" s="5"/>
      <c r="E57" s="5"/>
      <c r="F57" s="5"/>
      <c r="G57" s="5"/>
      <c r="H57" s="5"/>
      <c r="I57" s="5"/>
      <c r="J57" s="5"/>
      <c r="K57" s="5"/>
      <c r="L57" s="5"/>
      <c r="M57" s="5"/>
      <c r="N57" s="5"/>
      <c r="O57" s="5"/>
      <c r="P57" s="5"/>
      <c r="Q57" s="5"/>
    </row>
    <row r="58" spans="2:17" ht="15.6" x14ac:dyDescent="0.25">
      <c r="B58" s="74" t="s">
        <v>1318</v>
      </c>
      <c r="C58" s="65"/>
      <c r="D58" s="197" t="s">
        <v>162</v>
      </c>
      <c r="E58" s="197"/>
      <c r="F58" s="197"/>
      <c r="G58" s="65"/>
      <c r="H58" s="197" t="s">
        <v>164</v>
      </c>
      <c r="I58" s="197"/>
      <c r="J58" s="197"/>
      <c r="K58" s="65"/>
      <c r="L58" s="197" t="s">
        <v>163</v>
      </c>
      <c r="M58" s="197"/>
      <c r="N58" s="197"/>
      <c r="O58" s="65"/>
      <c r="P58" s="139" t="s">
        <v>1014</v>
      </c>
      <c r="Q58" s="5"/>
    </row>
    <row r="59" spans="2:17" ht="15.6" x14ac:dyDescent="0.3">
      <c r="B59" s="75" t="s">
        <v>174</v>
      </c>
      <c r="C59" s="10"/>
      <c r="D59" s="17"/>
      <c r="E59" s="17"/>
      <c r="F59" s="17"/>
      <c r="G59" s="10"/>
      <c r="H59" s="17"/>
      <c r="I59" s="17"/>
      <c r="J59" s="17"/>
      <c r="K59" s="10"/>
      <c r="L59" s="17"/>
      <c r="M59" s="17"/>
      <c r="N59" s="17"/>
      <c r="O59" s="10"/>
      <c r="P59" s="17"/>
      <c r="Q59" s="5"/>
    </row>
    <row r="60" spans="2:17" ht="31.2" x14ac:dyDescent="0.3">
      <c r="B60" s="16" t="s">
        <v>113</v>
      </c>
      <c r="C60" s="10"/>
      <c r="D60" s="17" t="s">
        <v>114</v>
      </c>
      <c r="E60" s="17" t="s">
        <v>108</v>
      </c>
      <c r="F60" s="17" t="s">
        <v>115</v>
      </c>
      <c r="G60" s="10"/>
      <c r="H60" s="17" t="s">
        <v>114</v>
      </c>
      <c r="I60" s="17" t="s">
        <v>108</v>
      </c>
      <c r="J60" s="17" t="s">
        <v>115</v>
      </c>
      <c r="K60" s="10"/>
      <c r="L60" s="17" t="s">
        <v>114</v>
      </c>
      <c r="M60" s="17" t="s">
        <v>108</v>
      </c>
      <c r="N60" s="17" t="s">
        <v>115</v>
      </c>
      <c r="O60" s="10"/>
      <c r="P60" s="17" t="s">
        <v>115</v>
      </c>
      <c r="Q60" s="5"/>
    </row>
    <row r="61" spans="2:17" x14ac:dyDescent="0.25">
      <c r="B61" s="5"/>
      <c r="C61" s="5"/>
      <c r="D61" s="5"/>
      <c r="E61" s="5"/>
      <c r="F61" s="5"/>
      <c r="G61" s="5"/>
      <c r="H61" s="5"/>
      <c r="I61" s="5"/>
      <c r="J61" s="5"/>
      <c r="K61" s="5"/>
      <c r="L61" s="5"/>
      <c r="M61" s="5"/>
      <c r="N61" s="5"/>
      <c r="O61" s="5"/>
      <c r="P61" s="5"/>
      <c r="Q61" s="5"/>
    </row>
    <row r="62" spans="2:17" ht="15.6" x14ac:dyDescent="0.3">
      <c r="B62" s="19" t="s">
        <v>116</v>
      </c>
      <c r="C62" s="5"/>
      <c r="D62" s="70">
        <v>7120.2586053781397</v>
      </c>
      <c r="E62" s="141">
        <f t="shared" ref="E62:E73" si="8">IF(D62&lt;&gt;0,F62/D62,0)</f>
        <v>2.8151000000000002</v>
      </c>
      <c r="F62" s="71">
        <v>20044.240000000002</v>
      </c>
      <c r="G62" s="5"/>
      <c r="H62" s="70">
        <v>7450.1764622841274</v>
      </c>
      <c r="I62" s="141">
        <f t="shared" ref="I62:I73" si="9">IF(H62&lt;&gt;0,J62/H62,0)</f>
        <v>2.1251000000000002</v>
      </c>
      <c r="J62" s="72">
        <v>15832.37</v>
      </c>
      <c r="K62" s="5"/>
      <c r="L62" s="70"/>
      <c r="M62" s="141">
        <f t="shared" ref="M62:M73" si="10">IF(L62&lt;&gt;0,N62/L62,0)</f>
        <v>0</v>
      </c>
      <c r="N62" s="71"/>
      <c r="O62" s="5"/>
      <c r="P62" s="18">
        <f t="shared" ref="P62:P73" si="11">J62+N62</f>
        <v>15832.37</v>
      </c>
      <c r="Q62" s="5"/>
    </row>
    <row r="63" spans="2:17" ht="15.6" x14ac:dyDescent="0.3">
      <c r="B63" s="19" t="s">
        <v>117</v>
      </c>
      <c r="C63" s="5"/>
      <c r="D63" s="70">
        <v>4917.2107562786405</v>
      </c>
      <c r="E63" s="141">
        <f t="shared" si="8"/>
        <v>2.8151000000000002</v>
      </c>
      <c r="F63" s="71">
        <v>13842.44</v>
      </c>
      <c r="G63" s="5"/>
      <c r="H63" s="70">
        <v>4917.2133076090531</v>
      </c>
      <c r="I63" s="141">
        <f t="shared" si="9"/>
        <v>2.1251000000000002</v>
      </c>
      <c r="J63" s="72">
        <v>10449.57</v>
      </c>
      <c r="K63" s="5"/>
      <c r="L63" s="70"/>
      <c r="M63" s="141">
        <f t="shared" si="10"/>
        <v>0</v>
      </c>
      <c r="N63" s="71"/>
      <c r="O63" s="5"/>
      <c r="P63" s="18">
        <f t="shared" si="11"/>
        <v>10449.57</v>
      </c>
      <c r="Q63" s="5"/>
    </row>
    <row r="64" spans="2:17" ht="15.6" x14ac:dyDescent="0.3">
      <c r="B64" s="19" t="s">
        <v>118</v>
      </c>
      <c r="C64" s="5"/>
      <c r="D64" s="70">
        <v>3170.0507974849916</v>
      </c>
      <c r="E64" s="141">
        <f t="shared" si="8"/>
        <v>2.8151000000000002</v>
      </c>
      <c r="F64" s="71">
        <v>8924.01</v>
      </c>
      <c r="G64" s="5"/>
      <c r="H64" s="70">
        <v>3170.0484683073737</v>
      </c>
      <c r="I64" s="141">
        <f t="shared" si="9"/>
        <v>2.1251000000000002</v>
      </c>
      <c r="J64" s="72">
        <v>6736.67</v>
      </c>
      <c r="K64" s="5"/>
      <c r="L64" s="70"/>
      <c r="M64" s="141">
        <f t="shared" si="10"/>
        <v>0</v>
      </c>
      <c r="N64" s="71"/>
      <c r="O64" s="5"/>
      <c r="P64" s="18">
        <f t="shared" si="11"/>
        <v>6736.67</v>
      </c>
      <c r="Q64" s="5"/>
    </row>
    <row r="65" spans="2:17" ht="15.6" x14ac:dyDescent="0.3">
      <c r="B65" s="19" t="s">
        <v>119</v>
      </c>
      <c r="C65" s="5"/>
      <c r="D65" s="70">
        <v>5578.7396540087384</v>
      </c>
      <c r="E65" s="141">
        <f t="shared" si="8"/>
        <v>2.8151000000000002</v>
      </c>
      <c r="F65" s="71">
        <v>15704.71</v>
      </c>
      <c r="G65" s="5"/>
      <c r="H65" s="70">
        <v>6066.4909886593568</v>
      </c>
      <c r="I65" s="141">
        <f t="shared" si="9"/>
        <v>2.1251000000000002</v>
      </c>
      <c r="J65" s="72">
        <v>12891.9</v>
      </c>
      <c r="K65" s="5"/>
      <c r="L65" s="70"/>
      <c r="M65" s="141">
        <f t="shared" si="10"/>
        <v>0</v>
      </c>
      <c r="N65" s="71"/>
      <c r="O65" s="5"/>
      <c r="P65" s="18">
        <f t="shared" si="11"/>
        <v>12891.9</v>
      </c>
      <c r="Q65" s="5"/>
    </row>
    <row r="66" spans="2:17" ht="15.6" x14ac:dyDescent="0.3">
      <c r="B66" s="19" t="s">
        <v>120</v>
      </c>
      <c r="C66" s="5"/>
      <c r="D66" s="70">
        <v>7927.8107349650099</v>
      </c>
      <c r="E66" s="141">
        <f t="shared" si="8"/>
        <v>2.8151000000000002</v>
      </c>
      <c r="F66" s="71">
        <v>22317.58</v>
      </c>
      <c r="G66" s="5"/>
      <c r="H66" s="70">
        <v>7927.8104559785415</v>
      </c>
      <c r="I66" s="141">
        <f t="shared" si="9"/>
        <v>2.1251000000000002</v>
      </c>
      <c r="J66" s="72">
        <v>16847.39</v>
      </c>
      <c r="K66" s="5"/>
      <c r="L66" s="70"/>
      <c r="M66" s="141">
        <f t="shared" si="10"/>
        <v>0</v>
      </c>
      <c r="N66" s="71"/>
      <c r="O66" s="5"/>
      <c r="P66" s="18">
        <f t="shared" si="11"/>
        <v>16847.39</v>
      </c>
      <c r="Q66" s="5"/>
    </row>
    <row r="67" spans="2:17" ht="15.6" x14ac:dyDescent="0.3">
      <c r="B67" s="19" t="s">
        <v>121</v>
      </c>
      <c r="C67" s="5"/>
      <c r="D67" s="70">
        <v>10157.152499023125</v>
      </c>
      <c r="E67" s="141">
        <f t="shared" si="8"/>
        <v>2.8151000000000002</v>
      </c>
      <c r="F67" s="71">
        <v>28593.4</v>
      </c>
      <c r="G67" s="5"/>
      <c r="H67" s="70">
        <v>20800.315279280974</v>
      </c>
      <c r="I67" s="141">
        <f t="shared" si="9"/>
        <v>2.1251000000000002</v>
      </c>
      <c r="J67" s="72">
        <v>44202.75</v>
      </c>
      <c r="K67" s="5"/>
      <c r="L67" s="70"/>
      <c r="M67" s="141">
        <f t="shared" si="10"/>
        <v>0</v>
      </c>
      <c r="N67" s="71"/>
      <c r="O67" s="5"/>
      <c r="P67" s="18">
        <f t="shared" si="11"/>
        <v>44202.75</v>
      </c>
      <c r="Q67" s="5"/>
    </row>
    <row r="68" spans="2:17" ht="15.6" x14ac:dyDescent="0.3">
      <c r="B68" s="19" t="s">
        <v>122</v>
      </c>
      <c r="C68" s="5"/>
      <c r="D68" s="70">
        <v>10169.024190970125</v>
      </c>
      <c r="E68" s="141">
        <f t="shared" si="8"/>
        <v>2.8151000000000002</v>
      </c>
      <c r="F68" s="71">
        <v>28626.82</v>
      </c>
      <c r="G68" s="5"/>
      <c r="H68" s="70">
        <v>10169.022634228975</v>
      </c>
      <c r="I68" s="141">
        <f t="shared" si="9"/>
        <v>2.1251000000000002</v>
      </c>
      <c r="J68" s="72">
        <v>21610.19</v>
      </c>
      <c r="K68" s="5"/>
      <c r="L68" s="70"/>
      <c r="M68" s="141">
        <f t="shared" si="10"/>
        <v>0</v>
      </c>
      <c r="N68" s="71"/>
      <c r="O68" s="5"/>
      <c r="P68" s="18">
        <f t="shared" si="11"/>
        <v>21610.19</v>
      </c>
      <c r="Q68" s="5"/>
    </row>
    <row r="69" spans="2:17" ht="15.6" x14ac:dyDescent="0.3">
      <c r="B69" s="19" t="s">
        <v>123</v>
      </c>
      <c r="C69" s="5"/>
      <c r="D69" s="70">
        <v>0</v>
      </c>
      <c r="E69" s="141">
        <f t="shared" si="8"/>
        <v>0</v>
      </c>
      <c r="F69" s="71">
        <v>0</v>
      </c>
      <c r="G69" s="5"/>
      <c r="H69" s="70">
        <v>0</v>
      </c>
      <c r="I69" s="141">
        <f t="shared" si="9"/>
        <v>0</v>
      </c>
      <c r="J69" s="72">
        <v>0</v>
      </c>
      <c r="K69" s="5"/>
      <c r="L69" s="70"/>
      <c r="M69" s="141">
        <f t="shared" si="10"/>
        <v>0</v>
      </c>
      <c r="N69" s="71"/>
      <c r="O69" s="5"/>
      <c r="P69" s="18">
        <f t="shared" si="11"/>
        <v>0</v>
      </c>
      <c r="Q69" s="5"/>
    </row>
    <row r="70" spans="2:17" ht="15.6" x14ac:dyDescent="0.3">
      <c r="B70" s="19" t="s">
        <v>124</v>
      </c>
      <c r="C70" s="5"/>
      <c r="D70" s="70">
        <v>7769.5605839934633</v>
      </c>
      <c r="E70" s="141">
        <f t="shared" si="8"/>
        <v>2.8151000000000002</v>
      </c>
      <c r="F70" s="71">
        <v>21872.09</v>
      </c>
      <c r="G70" s="5"/>
      <c r="H70" s="70">
        <v>7769.5590795727248</v>
      </c>
      <c r="I70" s="141">
        <f t="shared" si="9"/>
        <v>2.1251000000000002</v>
      </c>
      <c r="J70" s="72">
        <v>16511.09</v>
      </c>
      <c r="K70" s="5"/>
      <c r="L70" s="70"/>
      <c r="M70" s="141">
        <f t="shared" si="10"/>
        <v>0</v>
      </c>
      <c r="N70" s="71"/>
      <c r="O70" s="5"/>
      <c r="P70" s="18">
        <f t="shared" si="11"/>
        <v>16511.09</v>
      </c>
      <c r="Q70" s="5"/>
    </row>
    <row r="71" spans="2:17" ht="15.6" x14ac:dyDescent="0.3">
      <c r="B71" s="19" t="s">
        <v>125</v>
      </c>
      <c r="C71" s="5"/>
      <c r="D71" s="70">
        <v>5614.2304003410181</v>
      </c>
      <c r="E71" s="141">
        <f t="shared" si="8"/>
        <v>2.8151000000000002</v>
      </c>
      <c r="F71" s="71">
        <v>15804.62</v>
      </c>
      <c r="G71" s="5"/>
      <c r="H71" s="70">
        <v>6195.7884334854825</v>
      </c>
      <c r="I71" s="141">
        <f t="shared" si="9"/>
        <v>2.1251000000000002</v>
      </c>
      <c r="J71" s="72">
        <v>13166.67</v>
      </c>
      <c r="K71" s="5"/>
      <c r="L71" s="70"/>
      <c r="M71" s="141">
        <f t="shared" si="10"/>
        <v>0</v>
      </c>
      <c r="N71" s="71"/>
      <c r="O71" s="5"/>
      <c r="P71" s="18">
        <f t="shared" si="11"/>
        <v>13166.67</v>
      </c>
      <c r="Q71" s="5"/>
    </row>
    <row r="72" spans="2:17" ht="15.6" x14ac:dyDescent="0.3">
      <c r="B72" s="19" t="s">
        <v>126</v>
      </c>
      <c r="C72" s="5"/>
      <c r="D72" s="70">
        <v>6107.5663386735814</v>
      </c>
      <c r="E72" s="141">
        <f t="shared" si="8"/>
        <v>2.8151000000000002</v>
      </c>
      <c r="F72" s="71">
        <v>17193.41</v>
      </c>
      <c r="G72" s="5"/>
      <c r="H72" s="70">
        <v>6281.6479224507075</v>
      </c>
      <c r="I72" s="141">
        <f t="shared" si="9"/>
        <v>2.1251000000000002</v>
      </c>
      <c r="J72" s="72">
        <v>13349.13</v>
      </c>
      <c r="K72" s="5"/>
      <c r="L72" s="70"/>
      <c r="M72" s="141">
        <f t="shared" si="10"/>
        <v>0</v>
      </c>
      <c r="N72" s="71"/>
      <c r="O72" s="5"/>
      <c r="P72" s="18">
        <f t="shared" si="11"/>
        <v>13349.13</v>
      </c>
      <c r="Q72" s="5"/>
    </row>
    <row r="73" spans="2:17" ht="15.6" x14ac:dyDescent="0.3">
      <c r="B73" s="19" t="s">
        <v>127</v>
      </c>
      <c r="C73" s="5"/>
      <c r="D73" s="70">
        <v>7232.1764768569492</v>
      </c>
      <c r="E73" s="141">
        <f t="shared" si="8"/>
        <v>2.8151000000000002</v>
      </c>
      <c r="F73" s="71">
        <v>20359.3</v>
      </c>
      <c r="G73" s="5"/>
      <c r="H73" s="70">
        <v>7470.5378570420207</v>
      </c>
      <c r="I73" s="141">
        <f t="shared" si="9"/>
        <v>2.1251000000000002</v>
      </c>
      <c r="J73" s="72">
        <v>15875.64</v>
      </c>
      <c r="K73" s="5"/>
      <c r="L73" s="70"/>
      <c r="M73" s="141">
        <f t="shared" si="10"/>
        <v>0</v>
      </c>
      <c r="N73" s="71"/>
      <c r="O73" s="5"/>
      <c r="P73" s="18">
        <f t="shared" si="11"/>
        <v>15875.64</v>
      </c>
      <c r="Q73" s="5"/>
    </row>
    <row r="74" spans="2:17" x14ac:dyDescent="0.25">
      <c r="B74" s="5"/>
      <c r="C74" s="5"/>
      <c r="D74" s="5"/>
      <c r="E74" s="5"/>
      <c r="F74" s="5"/>
      <c r="G74" s="5"/>
      <c r="H74" s="5"/>
      <c r="I74" s="5"/>
      <c r="J74" s="5"/>
      <c r="K74" s="5"/>
      <c r="L74" s="5"/>
      <c r="M74" s="5"/>
      <c r="N74" s="5"/>
      <c r="O74" s="5"/>
      <c r="P74" s="5"/>
      <c r="Q74" s="5"/>
    </row>
    <row r="75" spans="2:17" ht="18.600000000000001" thickBot="1" x14ac:dyDescent="0.4">
      <c r="B75" s="20" t="s">
        <v>128</v>
      </c>
      <c r="C75" s="5"/>
      <c r="D75" s="21">
        <f>SUM(D62:D73)</f>
        <v>75763.781037973793</v>
      </c>
      <c r="E75" s="22">
        <f>IF(D75&lt;&gt;0,F75/D75,0)</f>
        <v>2.8150999999999997</v>
      </c>
      <c r="F75" s="23">
        <f>SUM(F62:F73)</f>
        <v>213282.62</v>
      </c>
      <c r="G75" s="5"/>
      <c r="H75" s="21">
        <f>SUM(H62:H73)</f>
        <v>88218.610888899333</v>
      </c>
      <c r="I75" s="22">
        <f>IF(H75&lt;&gt;0,J75/H75,0)</f>
        <v>2.1251000000000002</v>
      </c>
      <c r="J75" s="23">
        <f>SUM(J62:J73)</f>
        <v>187473.37</v>
      </c>
      <c r="K75" s="5"/>
      <c r="L75" s="21">
        <f>SUM(L62:L73)</f>
        <v>0</v>
      </c>
      <c r="M75" s="22">
        <f>IF(L75&lt;&gt;0,N75/L75,0)</f>
        <v>0</v>
      </c>
      <c r="N75" s="23">
        <f>SUM(N62:N73)</f>
        <v>0</v>
      </c>
      <c r="O75" s="5"/>
      <c r="P75" s="23">
        <f>SUM(P62:P73)</f>
        <v>187473.37</v>
      </c>
      <c r="Q75" s="5"/>
    </row>
    <row r="76" spans="2:17" x14ac:dyDescent="0.25">
      <c r="B76" s="5"/>
      <c r="C76" s="5"/>
      <c r="D76" s="5"/>
      <c r="E76" s="5"/>
      <c r="F76" s="5"/>
      <c r="G76" s="5"/>
      <c r="H76" s="5"/>
      <c r="I76" s="5"/>
      <c r="J76" s="5"/>
      <c r="K76" s="5"/>
      <c r="L76" s="5"/>
      <c r="M76" s="5"/>
      <c r="N76" s="5"/>
      <c r="O76" s="5"/>
      <c r="P76" s="5"/>
      <c r="Q76" s="5"/>
    </row>
    <row r="77" spans="2:17" ht="15.6" x14ac:dyDescent="0.25">
      <c r="B77" s="74" t="s">
        <v>173</v>
      </c>
      <c r="C77" s="65"/>
      <c r="D77" s="197" t="s">
        <v>162</v>
      </c>
      <c r="E77" s="197"/>
      <c r="F77" s="197"/>
      <c r="G77" s="65"/>
      <c r="H77" s="197" t="s">
        <v>164</v>
      </c>
      <c r="I77" s="197"/>
      <c r="J77" s="197"/>
      <c r="K77" s="65"/>
      <c r="L77" s="197" t="s">
        <v>163</v>
      </c>
      <c r="M77" s="197"/>
      <c r="N77" s="197"/>
      <c r="O77" s="65"/>
      <c r="P77" s="139" t="s">
        <v>1014</v>
      </c>
      <c r="Q77" s="5"/>
    </row>
    <row r="78" spans="2:17" ht="15.6" x14ac:dyDescent="0.3">
      <c r="B78" s="75" t="s">
        <v>174</v>
      </c>
      <c r="C78" s="10"/>
      <c r="D78" s="17"/>
      <c r="E78" s="17"/>
      <c r="F78" s="17"/>
      <c r="G78" s="10"/>
      <c r="H78" s="17"/>
      <c r="I78" s="17"/>
      <c r="J78" s="17"/>
      <c r="K78" s="10"/>
      <c r="L78" s="17"/>
      <c r="M78" s="17"/>
      <c r="N78" s="17"/>
      <c r="O78" s="10"/>
      <c r="P78" s="17"/>
      <c r="Q78" s="5"/>
    </row>
    <row r="79" spans="2:17" ht="31.2" x14ac:dyDescent="0.3">
      <c r="B79" s="16" t="s">
        <v>113</v>
      </c>
      <c r="C79" s="10"/>
      <c r="D79" s="17" t="s">
        <v>114</v>
      </c>
      <c r="E79" s="17" t="s">
        <v>108</v>
      </c>
      <c r="F79" s="17" t="s">
        <v>115</v>
      </c>
      <c r="G79" s="10"/>
      <c r="H79" s="17" t="s">
        <v>114</v>
      </c>
      <c r="I79" s="17" t="s">
        <v>108</v>
      </c>
      <c r="J79" s="17" t="s">
        <v>115</v>
      </c>
      <c r="K79" s="10"/>
      <c r="L79" s="17" t="s">
        <v>114</v>
      </c>
      <c r="M79" s="17" t="s">
        <v>108</v>
      </c>
      <c r="N79" s="17" t="s">
        <v>115</v>
      </c>
      <c r="O79" s="10"/>
      <c r="P79" s="17" t="s">
        <v>115</v>
      </c>
      <c r="Q79" s="5"/>
    </row>
    <row r="80" spans="2:17" x14ac:dyDescent="0.25">
      <c r="B80" s="5"/>
      <c r="C80" s="5"/>
      <c r="D80" s="5"/>
      <c r="E80" s="5"/>
      <c r="F80" s="5"/>
      <c r="G80" s="5"/>
      <c r="H80" s="5"/>
      <c r="I80" s="5"/>
      <c r="J80" s="5"/>
      <c r="K80" s="5"/>
      <c r="L80" s="5"/>
      <c r="M80" s="5"/>
      <c r="N80" s="5"/>
      <c r="O80" s="5"/>
      <c r="P80" s="5"/>
      <c r="Q80" s="5"/>
    </row>
    <row r="81" spans="2:17" ht="15.6" x14ac:dyDescent="0.3">
      <c r="B81" s="19" t="s">
        <v>116</v>
      </c>
      <c r="C81" s="5"/>
      <c r="D81" s="70"/>
      <c r="E81" s="141">
        <f t="shared" ref="E81:E92" si="12">IF(D81&lt;&gt;0,F81/D81,0)</f>
        <v>0</v>
      </c>
      <c r="F81" s="71"/>
      <c r="G81" s="5"/>
      <c r="H81" s="70"/>
      <c r="I81" s="141">
        <f t="shared" ref="I81:I92" si="13">IF(H81&lt;&gt;0,J81/H81,0)</f>
        <v>0</v>
      </c>
      <c r="J81" s="72"/>
      <c r="K81" s="5"/>
      <c r="L81" s="70"/>
      <c r="M81" s="141">
        <f t="shared" ref="M81:M92" si="14">IF(L81&lt;&gt;0,N81/L81,0)</f>
        <v>0</v>
      </c>
      <c r="N81" s="71"/>
      <c r="O81" s="5"/>
      <c r="P81" s="18">
        <f t="shared" ref="P81:P92" si="15">J81+N81</f>
        <v>0</v>
      </c>
      <c r="Q81" s="5"/>
    </row>
    <row r="82" spans="2:17" ht="15.6" x14ac:dyDescent="0.3">
      <c r="B82" s="19" t="s">
        <v>117</v>
      </c>
      <c r="C82" s="5"/>
      <c r="D82" s="70"/>
      <c r="E82" s="141">
        <f t="shared" si="12"/>
        <v>0</v>
      </c>
      <c r="F82" s="71"/>
      <c r="G82" s="5"/>
      <c r="H82" s="70"/>
      <c r="I82" s="141">
        <f t="shared" si="13"/>
        <v>0</v>
      </c>
      <c r="J82" s="72"/>
      <c r="K82" s="5"/>
      <c r="L82" s="70"/>
      <c r="M82" s="141">
        <f t="shared" si="14"/>
        <v>0</v>
      </c>
      <c r="N82" s="71"/>
      <c r="O82" s="5"/>
      <c r="P82" s="18">
        <f t="shared" si="15"/>
        <v>0</v>
      </c>
      <c r="Q82" s="5"/>
    </row>
    <row r="83" spans="2:17" ht="15.6" x14ac:dyDescent="0.3">
      <c r="B83" s="19" t="s">
        <v>118</v>
      </c>
      <c r="C83" s="5"/>
      <c r="D83" s="70"/>
      <c r="E83" s="141">
        <f t="shared" si="12"/>
        <v>0</v>
      </c>
      <c r="F83" s="71"/>
      <c r="G83" s="5"/>
      <c r="H83" s="70"/>
      <c r="I83" s="141">
        <f t="shared" si="13"/>
        <v>0</v>
      </c>
      <c r="J83" s="72"/>
      <c r="K83" s="5"/>
      <c r="L83" s="70"/>
      <c r="M83" s="141">
        <f t="shared" si="14"/>
        <v>0</v>
      </c>
      <c r="N83" s="71"/>
      <c r="O83" s="5"/>
      <c r="P83" s="18">
        <f t="shared" si="15"/>
        <v>0</v>
      </c>
      <c r="Q83" s="5"/>
    </row>
    <row r="84" spans="2:17" ht="15.6" x14ac:dyDescent="0.3">
      <c r="B84" s="19" t="s">
        <v>119</v>
      </c>
      <c r="C84" s="5"/>
      <c r="D84" s="70"/>
      <c r="E84" s="141">
        <f t="shared" si="12"/>
        <v>0</v>
      </c>
      <c r="F84" s="71"/>
      <c r="G84" s="5"/>
      <c r="H84" s="70"/>
      <c r="I84" s="141">
        <f t="shared" si="13"/>
        <v>0</v>
      </c>
      <c r="J84" s="72"/>
      <c r="K84" s="5"/>
      <c r="L84" s="70"/>
      <c r="M84" s="141">
        <f t="shared" si="14"/>
        <v>0</v>
      </c>
      <c r="N84" s="71"/>
      <c r="O84" s="5"/>
      <c r="P84" s="18">
        <f t="shared" si="15"/>
        <v>0</v>
      </c>
      <c r="Q84" s="5"/>
    </row>
    <row r="85" spans="2:17" ht="15.6" x14ac:dyDescent="0.3">
      <c r="B85" s="19" t="s">
        <v>120</v>
      </c>
      <c r="C85" s="5"/>
      <c r="D85" s="70"/>
      <c r="E85" s="141">
        <f t="shared" si="12"/>
        <v>0</v>
      </c>
      <c r="F85" s="71"/>
      <c r="G85" s="5"/>
      <c r="H85" s="70"/>
      <c r="I85" s="141">
        <f t="shared" si="13"/>
        <v>0</v>
      </c>
      <c r="J85" s="72"/>
      <c r="K85" s="5"/>
      <c r="L85" s="70"/>
      <c r="M85" s="141">
        <f t="shared" si="14"/>
        <v>0</v>
      </c>
      <c r="N85" s="71"/>
      <c r="O85" s="5"/>
      <c r="P85" s="18">
        <f t="shared" si="15"/>
        <v>0</v>
      </c>
      <c r="Q85" s="5"/>
    </row>
    <row r="86" spans="2:17" ht="15.6" x14ac:dyDescent="0.3">
      <c r="B86" s="19" t="s">
        <v>121</v>
      </c>
      <c r="C86" s="5"/>
      <c r="D86" s="70"/>
      <c r="E86" s="141">
        <f t="shared" si="12"/>
        <v>0</v>
      </c>
      <c r="F86" s="71"/>
      <c r="G86" s="5"/>
      <c r="H86" s="70"/>
      <c r="I86" s="141">
        <f t="shared" si="13"/>
        <v>0</v>
      </c>
      <c r="J86" s="72"/>
      <c r="K86" s="5"/>
      <c r="L86" s="70"/>
      <c r="M86" s="141">
        <f t="shared" si="14"/>
        <v>0</v>
      </c>
      <c r="N86" s="71"/>
      <c r="O86" s="5"/>
      <c r="P86" s="18">
        <f t="shared" si="15"/>
        <v>0</v>
      </c>
      <c r="Q86" s="5"/>
    </row>
    <row r="87" spans="2:17" ht="15.6" x14ac:dyDescent="0.3">
      <c r="B87" s="19" t="s">
        <v>122</v>
      </c>
      <c r="C87" s="5"/>
      <c r="D87" s="70"/>
      <c r="E87" s="141">
        <f t="shared" si="12"/>
        <v>0</v>
      </c>
      <c r="F87" s="71"/>
      <c r="G87" s="5"/>
      <c r="H87" s="70"/>
      <c r="I87" s="141">
        <f t="shared" si="13"/>
        <v>0</v>
      </c>
      <c r="J87" s="72"/>
      <c r="K87" s="5"/>
      <c r="L87" s="70"/>
      <c r="M87" s="141">
        <f t="shared" si="14"/>
        <v>0</v>
      </c>
      <c r="N87" s="71"/>
      <c r="O87" s="5"/>
      <c r="P87" s="18">
        <f t="shared" si="15"/>
        <v>0</v>
      </c>
      <c r="Q87" s="5"/>
    </row>
    <row r="88" spans="2:17" ht="15.6" x14ac:dyDescent="0.3">
      <c r="B88" s="19" t="s">
        <v>123</v>
      </c>
      <c r="C88" s="5"/>
      <c r="D88" s="70"/>
      <c r="E88" s="141">
        <f t="shared" si="12"/>
        <v>0</v>
      </c>
      <c r="F88" s="71"/>
      <c r="G88" s="5"/>
      <c r="H88" s="70"/>
      <c r="I88" s="141">
        <f t="shared" si="13"/>
        <v>0</v>
      </c>
      <c r="J88" s="72"/>
      <c r="K88" s="5"/>
      <c r="L88" s="70"/>
      <c r="M88" s="141">
        <f t="shared" si="14"/>
        <v>0</v>
      </c>
      <c r="N88" s="71"/>
      <c r="O88" s="5"/>
      <c r="P88" s="18">
        <f t="shared" si="15"/>
        <v>0</v>
      </c>
      <c r="Q88" s="5"/>
    </row>
    <row r="89" spans="2:17" ht="15.6" x14ac:dyDescent="0.3">
      <c r="B89" s="19" t="s">
        <v>124</v>
      </c>
      <c r="C89" s="5"/>
      <c r="D89" s="70"/>
      <c r="E89" s="141">
        <f t="shared" si="12"/>
        <v>0</v>
      </c>
      <c r="F89" s="71"/>
      <c r="G89" s="5"/>
      <c r="H89" s="70"/>
      <c r="I89" s="141">
        <f t="shared" si="13"/>
        <v>0</v>
      </c>
      <c r="J89" s="72"/>
      <c r="K89" s="5"/>
      <c r="L89" s="70"/>
      <c r="M89" s="141">
        <f t="shared" si="14"/>
        <v>0</v>
      </c>
      <c r="N89" s="71"/>
      <c r="O89" s="5"/>
      <c r="P89" s="18">
        <f t="shared" si="15"/>
        <v>0</v>
      </c>
      <c r="Q89" s="5"/>
    </row>
    <row r="90" spans="2:17" ht="15.6" x14ac:dyDescent="0.3">
      <c r="B90" s="19" t="s">
        <v>125</v>
      </c>
      <c r="C90" s="5"/>
      <c r="D90" s="70"/>
      <c r="E90" s="141">
        <f t="shared" si="12"/>
        <v>0</v>
      </c>
      <c r="F90" s="71"/>
      <c r="G90" s="5"/>
      <c r="H90" s="70"/>
      <c r="I90" s="141">
        <f t="shared" si="13"/>
        <v>0</v>
      </c>
      <c r="J90" s="72"/>
      <c r="K90" s="5"/>
      <c r="L90" s="70"/>
      <c r="M90" s="141">
        <f t="shared" si="14"/>
        <v>0</v>
      </c>
      <c r="N90" s="71"/>
      <c r="O90" s="5"/>
      <c r="P90" s="18">
        <f t="shared" si="15"/>
        <v>0</v>
      </c>
      <c r="Q90" s="5"/>
    </row>
    <row r="91" spans="2:17" ht="15.6" x14ac:dyDescent="0.3">
      <c r="B91" s="19" t="s">
        <v>126</v>
      </c>
      <c r="C91" s="5"/>
      <c r="D91" s="70"/>
      <c r="E91" s="141">
        <f t="shared" si="12"/>
        <v>0</v>
      </c>
      <c r="F91" s="71"/>
      <c r="G91" s="5"/>
      <c r="H91" s="70"/>
      <c r="I91" s="141">
        <f t="shared" si="13"/>
        <v>0</v>
      </c>
      <c r="J91" s="72"/>
      <c r="K91" s="5"/>
      <c r="L91" s="70"/>
      <c r="M91" s="141">
        <f t="shared" si="14"/>
        <v>0</v>
      </c>
      <c r="N91" s="71"/>
      <c r="O91" s="5"/>
      <c r="P91" s="18">
        <f t="shared" si="15"/>
        <v>0</v>
      </c>
      <c r="Q91" s="5"/>
    </row>
    <row r="92" spans="2:17" ht="15.6" x14ac:dyDescent="0.3">
      <c r="B92" s="19" t="s">
        <v>127</v>
      </c>
      <c r="C92" s="5"/>
      <c r="D92" s="70"/>
      <c r="E92" s="141">
        <f t="shared" si="12"/>
        <v>0</v>
      </c>
      <c r="F92" s="71"/>
      <c r="G92" s="5"/>
      <c r="H92" s="70"/>
      <c r="I92" s="141">
        <f t="shared" si="13"/>
        <v>0</v>
      </c>
      <c r="J92" s="72"/>
      <c r="K92" s="5"/>
      <c r="L92" s="70"/>
      <c r="M92" s="141">
        <f t="shared" si="14"/>
        <v>0</v>
      </c>
      <c r="N92" s="71"/>
      <c r="O92" s="5"/>
      <c r="P92" s="18">
        <f t="shared" si="15"/>
        <v>0</v>
      </c>
      <c r="Q92" s="5"/>
    </row>
    <row r="93" spans="2:17" x14ac:dyDescent="0.25">
      <c r="B93" s="5"/>
      <c r="C93" s="5"/>
      <c r="D93" s="5"/>
      <c r="E93" s="5"/>
      <c r="F93" s="5"/>
      <c r="G93" s="5"/>
      <c r="H93" s="5"/>
      <c r="I93" s="5"/>
      <c r="J93" s="5"/>
      <c r="K93" s="5"/>
      <c r="L93" s="5"/>
      <c r="M93" s="5"/>
      <c r="N93" s="5"/>
      <c r="O93" s="5"/>
      <c r="P93" s="5"/>
      <c r="Q93" s="5"/>
    </row>
    <row r="94" spans="2:17" ht="18.600000000000001" thickBot="1" x14ac:dyDescent="0.4">
      <c r="B94" s="20" t="s">
        <v>128</v>
      </c>
      <c r="C94" s="5"/>
      <c r="D94" s="21">
        <f>SUM(D81:D92)</f>
        <v>0</v>
      </c>
      <c r="E94" s="22">
        <f>IF(D94&lt;&gt;0,F94/D94,0)</f>
        <v>0</v>
      </c>
      <c r="F94" s="23">
        <f>SUM(F81:F92)</f>
        <v>0</v>
      </c>
      <c r="G94" s="5"/>
      <c r="H94" s="21">
        <f>SUM(H81:H92)</f>
        <v>0</v>
      </c>
      <c r="I94" s="22">
        <f>IF(H94&lt;&gt;0,J94/H94,0)</f>
        <v>0</v>
      </c>
      <c r="J94" s="23">
        <f>SUM(J81:J92)</f>
        <v>0</v>
      </c>
      <c r="K94" s="5"/>
      <c r="L94" s="21">
        <f>SUM(L81:L92)</f>
        <v>0</v>
      </c>
      <c r="M94" s="22">
        <f>IF(L94&lt;&gt;0,N94/L94,0)</f>
        <v>0</v>
      </c>
      <c r="N94" s="23">
        <f>SUM(N81:N92)</f>
        <v>0</v>
      </c>
      <c r="O94" s="5"/>
      <c r="P94" s="23">
        <f>SUM(P81:P92)</f>
        <v>0</v>
      </c>
      <c r="Q94" s="5"/>
    </row>
    <row r="95" spans="2:17" x14ac:dyDescent="0.25">
      <c r="B95" s="5"/>
      <c r="C95" s="5"/>
      <c r="D95" s="5"/>
      <c r="E95" s="5"/>
      <c r="F95" s="5"/>
      <c r="G95" s="5"/>
      <c r="H95" s="5"/>
      <c r="I95" s="5"/>
      <c r="J95" s="5"/>
      <c r="K95" s="5"/>
      <c r="L95" s="5"/>
      <c r="M95" s="5"/>
      <c r="N95" s="5"/>
      <c r="O95" s="5"/>
      <c r="P95" s="5"/>
      <c r="Q95" s="5"/>
    </row>
    <row r="96" spans="2:17" ht="15.6" x14ac:dyDescent="0.25">
      <c r="B96" s="66" t="s">
        <v>128</v>
      </c>
      <c r="C96" s="65"/>
      <c r="D96" s="197" t="s">
        <v>162</v>
      </c>
      <c r="E96" s="197"/>
      <c r="F96" s="197"/>
      <c r="G96" s="65"/>
      <c r="H96" s="197" t="s">
        <v>164</v>
      </c>
      <c r="I96" s="197"/>
      <c r="J96" s="197"/>
      <c r="K96" s="65"/>
      <c r="L96" s="197" t="s">
        <v>163</v>
      </c>
      <c r="M96" s="197"/>
      <c r="N96" s="197"/>
      <c r="O96" s="65"/>
      <c r="P96" s="139" t="s">
        <v>1014</v>
      </c>
      <c r="Q96" s="5"/>
    </row>
    <row r="97" spans="2:17" ht="15.6" x14ac:dyDescent="0.3">
      <c r="B97" s="5"/>
      <c r="C97" s="5"/>
      <c r="D97" s="198"/>
      <c r="E97" s="198"/>
      <c r="F97" s="198"/>
      <c r="G97" s="15"/>
      <c r="H97" s="198"/>
      <c r="I97" s="198"/>
      <c r="J97" s="198"/>
      <c r="K97" s="15"/>
      <c r="L97" s="198"/>
      <c r="M97" s="198"/>
      <c r="N97" s="198"/>
      <c r="O97" s="15"/>
      <c r="P97" s="14"/>
      <c r="Q97" s="5"/>
    </row>
    <row r="98" spans="2:17" ht="31.2" x14ac:dyDescent="0.3">
      <c r="B98" s="13" t="s">
        <v>113</v>
      </c>
      <c r="C98" s="5"/>
      <c r="D98" s="17" t="s">
        <v>114</v>
      </c>
      <c r="E98" s="17" t="s">
        <v>108</v>
      </c>
      <c r="F98" s="17" t="s">
        <v>115</v>
      </c>
      <c r="G98" s="10"/>
      <c r="H98" s="17" t="s">
        <v>114</v>
      </c>
      <c r="I98" s="17" t="s">
        <v>108</v>
      </c>
      <c r="J98" s="17" t="s">
        <v>115</v>
      </c>
      <c r="K98" s="10"/>
      <c r="L98" s="17" t="s">
        <v>114</v>
      </c>
      <c r="M98" s="17" t="s">
        <v>108</v>
      </c>
      <c r="N98" s="17" t="s">
        <v>115</v>
      </c>
      <c r="O98" s="10"/>
      <c r="P98" s="17" t="s">
        <v>115</v>
      </c>
      <c r="Q98" s="5"/>
    </row>
    <row r="99" spans="2:17" x14ac:dyDescent="0.25">
      <c r="B99" s="5"/>
      <c r="C99" s="5"/>
      <c r="D99" s="5"/>
      <c r="E99" s="5"/>
      <c r="F99" s="5"/>
      <c r="G99" s="5"/>
      <c r="H99" s="5"/>
      <c r="I99" s="5"/>
      <c r="J99" s="5"/>
      <c r="K99" s="5"/>
      <c r="L99" s="5"/>
      <c r="M99" s="5"/>
      <c r="N99" s="5"/>
      <c r="O99" s="5"/>
      <c r="P99" s="5"/>
      <c r="Q99" s="5"/>
    </row>
    <row r="100" spans="2:17" ht="15.6" x14ac:dyDescent="0.3">
      <c r="B100" s="19" t="s">
        <v>116</v>
      </c>
      <c r="C100" s="5"/>
      <c r="D100" s="24">
        <f>D24+D43+D62+D81</f>
        <v>144236.78813554088</v>
      </c>
      <c r="E100" s="141">
        <f t="shared" ref="E100:E111" si="16">IF(D100&lt;&gt;0,F100/D100,0)</f>
        <v>4.3992472253591925</v>
      </c>
      <c r="F100" s="18">
        <f>F24+F43+F62+F81</f>
        <v>634533.28999999992</v>
      </c>
      <c r="G100" s="5"/>
      <c r="H100" s="24">
        <f>H24+H43+H62+H81</f>
        <v>145552.6964622841</v>
      </c>
      <c r="I100" s="141">
        <f t="shared" ref="I100:I111" si="17">IF(H100&lt;&gt;0,J100/H100,0)</f>
        <v>0.84573597087497232</v>
      </c>
      <c r="J100" s="18">
        <f>J24+J43+J62+J81</f>
        <v>123099.15105599999</v>
      </c>
      <c r="K100" s="5"/>
      <c r="L100" s="24">
        <f>L24+L43+L62+L81</f>
        <v>138102.51999999999</v>
      </c>
      <c r="M100" s="141">
        <f t="shared" ref="M100:M111" si="18">IF(L100&lt;&gt;0,N100/L100,0)</f>
        <v>2.4539931365191596</v>
      </c>
      <c r="N100" s="18">
        <f>N24+N43+N62+N81</f>
        <v>338902.63621599996</v>
      </c>
      <c r="O100" s="5"/>
      <c r="P100" s="18">
        <f t="shared" ref="P100:P111" si="19">J100+N100</f>
        <v>462001.78727199993</v>
      </c>
      <c r="Q100" s="5"/>
    </row>
    <row r="101" spans="2:17" ht="15.6" x14ac:dyDescent="0.3">
      <c r="B101" s="19" t="s">
        <v>117</v>
      </c>
      <c r="C101" s="5"/>
      <c r="D101" s="24">
        <f t="shared" ref="D101:D111" si="20">D25+D44+D63+D82</f>
        <v>140779.79486117256</v>
      </c>
      <c r="E101" s="141">
        <f t="shared" si="16"/>
        <v>4.4190084991491831</v>
      </c>
      <c r="F101" s="18">
        <f t="shared" ref="F101:F111" si="21">F25+F44+F63+F82</f>
        <v>622107.11</v>
      </c>
      <c r="G101" s="5"/>
      <c r="H101" s="24">
        <f t="shared" ref="H101:H111" si="22">H25+H44+H63+H82</f>
        <v>145913.96330760905</v>
      </c>
      <c r="I101" s="141">
        <f t="shared" si="17"/>
        <v>0.8221472632273038</v>
      </c>
      <c r="J101" s="18">
        <f t="shared" ref="J101:J111" si="23">J25+J44+J63+J82</f>
        <v>119962.76560000001</v>
      </c>
      <c r="K101" s="5"/>
      <c r="L101" s="24">
        <f t="shared" ref="L101:L111" si="24">L25+L44+L63+L82</f>
        <v>140996.75</v>
      </c>
      <c r="M101" s="141">
        <f t="shared" si="18"/>
        <v>2.4541205052598731</v>
      </c>
      <c r="N101" s="18">
        <f t="shared" ref="N101:N111" si="25">N25+N44+N63+N82</f>
        <v>346023.01535</v>
      </c>
      <c r="O101" s="5"/>
      <c r="P101" s="18">
        <f t="shared" si="19"/>
        <v>465985.78095000004</v>
      </c>
      <c r="Q101" s="5"/>
    </row>
    <row r="102" spans="2:17" ht="15.6" x14ac:dyDescent="0.3">
      <c r="B102" s="19" t="s">
        <v>118</v>
      </c>
      <c r="C102" s="5"/>
      <c r="D102" s="24">
        <f t="shared" si="20"/>
        <v>143410.30825909865</v>
      </c>
      <c r="E102" s="141">
        <f t="shared" si="16"/>
        <v>4.4190289923583155</v>
      </c>
      <c r="F102" s="18">
        <f t="shared" si="21"/>
        <v>633734.31000000006</v>
      </c>
      <c r="G102" s="5"/>
      <c r="H102" s="24">
        <f t="shared" si="22"/>
        <v>144575.30846830737</v>
      </c>
      <c r="I102" s="141">
        <f t="shared" si="17"/>
        <v>0.80718991482270974</v>
      </c>
      <c r="J102" s="18">
        <f t="shared" si="23"/>
        <v>116699.730928</v>
      </c>
      <c r="K102" s="5"/>
      <c r="L102" s="24">
        <f t="shared" si="24"/>
        <v>141405.26</v>
      </c>
      <c r="M102" s="141">
        <f t="shared" si="18"/>
        <v>2.4435140708909979</v>
      </c>
      <c r="N102" s="18">
        <f t="shared" si="25"/>
        <v>345525.742508</v>
      </c>
      <c r="O102" s="5"/>
      <c r="P102" s="18">
        <f t="shared" si="19"/>
        <v>462225.473436</v>
      </c>
      <c r="Q102" s="5"/>
    </row>
    <row r="103" spans="2:17" ht="15.6" x14ac:dyDescent="0.3">
      <c r="B103" s="19" t="s">
        <v>119</v>
      </c>
      <c r="C103" s="5"/>
      <c r="D103" s="24">
        <f t="shared" si="20"/>
        <v>124401.62722661211</v>
      </c>
      <c r="E103" s="141">
        <f t="shared" si="16"/>
        <v>4.4038223792848017</v>
      </c>
      <c r="F103" s="18">
        <f t="shared" si="21"/>
        <v>547842.66999999993</v>
      </c>
      <c r="G103" s="5"/>
      <c r="H103" s="24">
        <f t="shared" si="22"/>
        <v>143913.4299496983</v>
      </c>
      <c r="I103" s="141">
        <f t="shared" si="17"/>
        <v>0.83284540686643027</v>
      </c>
      <c r="J103" s="18">
        <f t="shared" si="23"/>
        <v>119857.63911999999</v>
      </c>
      <c r="K103" s="5"/>
      <c r="L103" s="24">
        <f t="shared" si="24"/>
        <v>132766.77351778658</v>
      </c>
      <c r="M103" s="141">
        <f t="shared" si="18"/>
        <v>2.4598212050114192</v>
      </c>
      <c r="N103" s="18">
        <f t="shared" si="25"/>
        <v>326582.52481999999</v>
      </c>
      <c r="O103" s="5"/>
      <c r="P103" s="18">
        <f t="shared" si="19"/>
        <v>446440.16394</v>
      </c>
      <c r="Q103" s="5"/>
    </row>
    <row r="104" spans="2:17" ht="15.6" x14ac:dyDescent="0.3">
      <c r="B104" s="19" t="s">
        <v>120</v>
      </c>
      <c r="C104" s="5"/>
      <c r="D104" s="24">
        <f t="shared" si="20"/>
        <v>175686.53297316158</v>
      </c>
      <c r="E104" s="141">
        <f t="shared" si="16"/>
        <v>4.4463737019577572</v>
      </c>
      <c r="F104" s="18">
        <f t="shared" si="21"/>
        <v>781167.98</v>
      </c>
      <c r="G104" s="5"/>
      <c r="H104" s="24">
        <f t="shared" si="22"/>
        <v>175861.27045597852</v>
      </c>
      <c r="I104" s="141">
        <f t="shared" si="17"/>
        <v>0.83614861138404251</v>
      </c>
      <c r="J104" s="18">
        <f t="shared" si="23"/>
        <v>147046.15708799998</v>
      </c>
      <c r="K104" s="5"/>
      <c r="L104" s="24">
        <f t="shared" si="24"/>
        <v>167933.46</v>
      </c>
      <c r="M104" s="141">
        <f t="shared" si="18"/>
        <v>2.4700436486451238</v>
      </c>
      <c r="N104" s="18">
        <f t="shared" si="25"/>
        <v>414802.97626799997</v>
      </c>
      <c r="O104" s="5"/>
      <c r="P104" s="18">
        <f t="shared" si="19"/>
        <v>561849.13335599995</v>
      </c>
      <c r="Q104" s="5"/>
    </row>
    <row r="105" spans="2:17" ht="15.6" x14ac:dyDescent="0.3">
      <c r="B105" s="19" t="s">
        <v>121</v>
      </c>
      <c r="C105" s="5"/>
      <c r="D105" s="24">
        <f t="shared" si="20"/>
        <v>185709.40904051487</v>
      </c>
      <c r="E105" s="141">
        <f t="shared" si="16"/>
        <v>4.397134233634068</v>
      </c>
      <c r="F105" s="18">
        <f t="shared" si="21"/>
        <v>816589.20000000007</v>
      </c>
      <c r="G105" s="5"/>
      <c r="H105" s="24">
        <f t="shared" si="22"/>
        <v>213960.75527928097</v>
      </c>
      <c r="I105" s="141">
        <f t="shared" si="17"/>
        <v>0.9071200846092482</v>
      </c>
      <c r="J105" s="18">
        <f t="shared" si="23"/>
        <v>194088.098432</v>
      </c>
      <c r="K105" s="5"/>
      <c r="L105" s="24">
        <f t="shared" si="24"/>
        <v>193160.44</v>
      </c>
      <c r="M105" s="141">
        <f t="shared" si="18"/>
        <v>2.462540435049744</v>
      </c>
      <c r="N105" s="18">
        <f t="shared" si="25"/>
        <v>475665.39395199995</v>
      </c>
      <c r="O105" s="5"/>
      <c r="P105" s="18">
        <f t="shared" si="19"/>
        <v>669753.49238399998</v>
      </c>
      <c r="Q105" s="5"/>
    </row>
    <row r="106" spans="2:17" ht="15.6" x14ac:dyDescent="0.3">
      <c r="B106" s="19" t="s">
        <v>122</v>
      </c>
      <c r="C106" s="5"/>
      <c r="D106" s="24">
        <f t="shared" si="20"/>
        <v>187387.0716347564</v>
      </c>
      <c r="E106" s="141">
        <f t="shared" si="16"/>
        <v>4.5897165289842645</v>
      </c>
      <c r="F106" s="18">
        <f t="shared" si="21"/>
        <v>860053.53999999992</v>
      </c>
      <c r="G106" s="5"/>
      <c r="H106" s="24">
        <f t="shared" si="22"/>
        <v>193002.37263422899</v>
      </c>
      <c r="I106" s="141">
        <f t="shared" si="17"/>
        <v>0.87966973546878469</v>
      </c>
      <c r="J106" s="18">
        <f t="shared" si="23"/>
        <v>169778.34608000002</v>
      </c>
      <c r="K106" s="5"/>
      <c r="L106" s="24">
        <f t="shared" si="24"/>
        <v>182833.35</v>
      </c>
      <c r="M106" s="141">
        <f t="shared" si="18"/>
        <v>2.5636748089448673</v>
      </c>
      <c r="N106" s="18">
        <f t="shared" si="25"/>
        <v>468725.25363000005</v>
      </c>
      <c r="O106" s="5"/>
      <c r="P106" s="18">
        <f t="shared" si="19"/>
        <v>638503.5997100001</v>
      </c>
      <c r="Q106" s="5"/>
    </row>
    <row r="107" spans="2:17" ht="15.6" x14ac:dyDescent="0.3">
      <c r="B107" s="19" t="s">
        <v>123</v>
      </c>
      <c r="C107" s="5"/>
      <c r="D107" s="24">
        <f t="shared" si="20"/>
        <v>193109.50635459195</v>
      </c>
      <c r="E107" s="141">
        <f t="shared" si="16"/>
        <v>4.7375670792720932</v>
      </c>
      <c r="F107" s="18">
        <f t="shared" si="21"/>
        <v>914869.24</v>
      </c>
      <c r="G107" s="5"/>
      <c r="H107" s="24">
        <f t="shared" si="22"/>
        <v>205688.83000000002</v>
      </c>
      <c r="I107" s="141">
        <f t="shared" si="17"/>
        <v>0.81030307296706383</v>
      </c>
      <c r="J107" s="18">
        <f t="shared" si="23"/>
        <v>166670.29102400001</v>
      </c>
      <c r="K107" s="5"/>
      <c r="L107" s="24">
        <f t="shared" si="24"/>
        <v>205688.83000000002</v>
      </c>
      <c r="M107" s="141">
        <f t="shared" si="18"/>
        <v>2.5846011833214275</v>
      </c>
      <c r="N107" s="18">
        <f t="shared" si="25"/>
        <v>531623.593414</v>
      </c>
      <c r="O107" s="5"/>
      <c r="P107" s="18">
        <f t="shared" si="19"/>
        <v>698293.88443800004</v>
      </c>
      <c r="Q107" s="5"/>
    </row>
    <row r="108" spans="2:17" ht="15.6" x14ac:dyDescent="0.3">
      <c r="B108" s="19" t="s">
        <v>124</v>
      </c>
      <c r="C108" s="5"/>
      <c r="D108" s="24">
        <f t="shared" si="20"/>
        <v>152462.36845103584</v>
      </c>
      <c r="E108" s="141">
        <f t="shared" si="16"/>
        <v>4.6363967527306071</v>
      </c>
      <c r="F108" s="18">
        <f t="shared" si="21"/>
        <v>706876.02999999991</v>
      </c>
      <c r="G108" s="5"/>
      <c r="H108" s="24">
        <f t="shared" si="22"/>
        <v>159115.97907957275</v>
      </c>
      <c r="I108" s="141">
        <f t="shared" si="17"/>
        <v>0.87451493294970983</v>
      </c>
      <c r="J108" s="18">
        <f t="shared" si="23"/>
        <v>139149.299776</v>
      </c>
      <c r="K108" s="5"/>
      <c r="L108" s="24">
        <f t="shared" si="24"/>
        <v>151346.42000000001</v>
      </c>
      <c r="M108" s="141">
        <f t="shared" si="18"/>
        <v>2.5821195284037772</v>
      </c>
      <c r="N108" s="18">
        <f t="shared" si="25"/>
        <v>390794.54663600004</v>
      </c>
      <c r="O108" s="5"/>
      <c r="P108" s="18">
        <f t="shared" si="19"/>
        <v>529943.84641200001</v>
      </c>
      <c r="Q108" s="5"/>
    </row>
    <row r="109" spans="2:17" ht="15.6" x14ac:dyDescent="0.3">
      <c r="B109" s="19" t="s">
        <v>125</v>
      </c>
      <c r="C109" s="5"/>
      <c r="D109" s="24">
        <f t="shared" si="20"/>
        <v>135420.80438389382</v>
      </c>
      <c r="E109" s="141">
        <f t="shared" si="16"/>
        <v>4.6657841302495466</v>
      </c>
      <c r="F109" s="18">
        <f t="shared" si="21"/>
        <v>631844.24</v>
      </c>
      <c r="G109" s="5"/>
      <c r="H109" s="24">
        <f t="shared" si="22"/>
        <v>136462.62843348549</v>
      </c>
      <c r="I109" s="141">
        <f t="shared" si="17"/>
        <v>0.86999831173461184</v>
      </c>
      <c r="J109" s="18">
        <f t="shared" si="23"/>
        <v>118722.25635200001</v>
      </c>
      <c r="K109" s="5"/>
      <c r="L109" s="24">
        <f t="shared" si="24"/>
        <v>130266.84</v>
      </c>
      <c r="M109" s="141">
        <f t="shared" si="18"/>
        <v>2.5846581760331331</v>
      </c>
      <c r="N109" s="18">
        <f t="shared" si="25"/>
        <v>336695.25307199999</v>
      </c>
      <c r="O109" s="5"/>
      <c r="P109" s="18">
        <f t="shared" si="19"/>
        <v>455417.50942399999</v>
      </c>
      <c r="Q109" s="5"/>
    </row>
    <row r="110" spans="2:17" ht="15.6" x14ac:dyDescent="0.3">
      <c r="B110" s="19" t="s">
        <v>126</v>
      </c>
      <c r="C110" s="5"/>
      <c r="D110" s="24">
        <f t="shared" si="20"/>
        <v>142430.96164605179</v>
      </c>
      <c r="E110" s="141">
        <f t="shared" si="16"/>
        <v>4.6594778433723834</v>
      </c>
      <c r="F110" s="18">
        <f t="shared" si="21"/>
        <v>663653.91</v>
      </c>
      <c r="G110" s="5"/>
      <c r="H110" s="24">
        <f t="shared" si="22"/>
        <v>152558.9279224507</v>
      </c>
      <c r="I110" s="141">
        <f t="shared" si="17"/>
        <v>0.86442948819774024</v>
      </c>
      <c r="J110" s="18">
        <f t="shared" si="23"/>
        <v>131876.43598400001</v>
      </c>
      <c r="K110" s="5"/>
      <c r="L110" s="24">
        <f t="shared" si="24"/>
        <v>146277.28</v>
      </c>
      <c r="M110" s="141">
        <f t="shared" si="18"/>
        <v>2.5869961502155356</v>
      </c>
      <c r="N110" s="18">
        <f t="shared" si="25"/>
        <v>378418.76022399997</v>
      </c>
      <c r="O110" s="5"/>
      <c r="P110" s="18">
        <f t="shared" si="19"/>
        <v>510295.19620799995</v>
      </c>
      <c r="Q110" s="5"/>
    </row>
    <row r="111" spans="2:17" ht="15.6" x14ac:dyDescent="0.3">
      <c r="B111" s="19" t="s">
        <v>127</v>
      </c>
      <c r="C111" s="5"/>
      <c r="D111" s="24">
        <f t="shared" si="20"/>
        <v>148745.09015791968</v>
      </c>
      <c r="E111" s="141">
        <f t="shared" si="16"/>
        <v>4.6474753503868413</v>
      </c>
      <c r="F111" s="18">
        <f t="shared" si="21"/>
        <v>691289.14</v>
      </c>
      <c r="G111" s="5"/>
      <c r="H111" s="24">
        <f t="shared" si="22"/>
        <v>150061.07785704199</v>
      </c>
      <c r="I111" s="141">
        <f t="shared" si="17"/>
        <v>0.87576532695038789</v>
      </c>
      <c r="J111" s="18">
        <f t="shared" si="23"/>
        <v>131418.28891199999</v>
      </c>
      <c r="K111" s="5"/>
      <c r="L111" s="24">
        <f t="shared" si="24"/>
        <v>142590.54</v>
      </c>
      <c r="M111" s="141">
        <f t="shared" si="18"/>
        <v>2.5829423167343357</v>
      </c>
      <c r="N111" s="18">
        <f t="shared" si="25"/>
        <v>368303.13973200001</v>
      </c>
      <c r="O111" s="5"/>
      <c r="P111" s="18">
        <f t="shared" si="19"/>
        <v>499721.42864399997</v>
      </c>
      <c r="Q111" s="5"/>
    </row>
    <row r="112" spans="2:17" x14ac:dyDescent="0.25">
      <c r="B112" s="5"/>
      <c r="C112" s="5"/>
      <c r="D112" s="5"/>
      <c r="E112" s="5"/>
      <c r="F112" s="5"/>
      <c r="G112" s="5"/>
      <c r="H112" s="5"/>
      <c r="I112" s="5"/>
      <c r="J112" s="5"/>
      <c r="K112" s="5"/>
      <c r="L112" s="5"/>
      <c r="M112" s="5"/>
      <c r="N112" s="5"/>
      <c r="O112" s="5"/>
      <c r="P112" s="18"/>
      <c r="Q112" s="5"/>
    </row>
    <row r="113" spans="2:17" ht="18.600000000000001" thickBot="1" x14ac:dyDescent="0.4">
      <c r="B113" s="20" t="s">
        <v>128</v>
      </c>
      <c r="C113" s="5"/>
      <c r="D113" s="21">
        <f>SUM(D100:D111)</f>
        <v>1873780.26312435</v>
      </c>
      <c r="E113" s="22">
        <f>IF(D113&lt;&gt;0,F113/D113,0)</f>
        <v>4.5387182410703035</v>
      </c>
      <c r="F113" s="23">
        <f>SUM(F100:F111)</f>
        <v>8504560.6600000001</v>
      </c>
      <c r="G113" s="5"/>
      <c r="H113" s="21">
        <f>SUM(H100:H111)</f>
        <v>1966667.2398499383</v>
      </c>
      <c r="I113" s="22">
        <f>IF(H113&lt;&gt;0,J113/H113,0)</f>
        <v>0.8534074429795574</v>
      </c>
      <c r="J113" s="23">
        <f>SUM(J100:J111)</f>
        <v>1678368.4603519998</v>
      </c>
      <c r="K113" s="5"/>
      <c r="L113" s="21">
        <f>SUM(L100:L111)</f>
        <v>1873368.4635177867</v>
      </c>
      <c r="M113" s="22">
        <f>IF(L113&lt;&gt;0,N113/L113,0)</f>
        <v>2.5206268429196106</v>
      </c>
      <c r="N113" s="23">
        <f>SUM(N100:N111)</f>
        <v>4722062.8358220002</v>
      </c>
      <c r="O113" s="5"/>
      <c r="P113" s="23">
        <f>SUM(P100:P111)</f>
        <v>6400431.296174</v>
      </c>
      <c r="Q113" s="5"/>
    </row>
    <row r="114" spans="2:17" x14ac:dyDescent="0.25">
      <c r="P114" s="18"/>
    </row>
    <row r="115" spans="2:17" x14ac:dyDescent="0.25">
      <c r="M115" s="76"/>
      <c r="N115" s="77" t="s">
        <v>177</v>
      </c>
      <c r="P115" s="79">
        <f>'4. UTRs and Sub-Transmission'!E76</f>
        <v>0</v>
      </c>
    </row>
    <row r="117" spans="2:17" ht="13.8" thickBot="1" x14ac:dyDescent="0.3">
      <c r="N117" s="78" t="s">
        <v>178</v>
      </c>
      <c r="P117" s="23">
        <f>P113+P115</f>
        <v>6400431.296174</v>
      </c>
    </row>
  </sheetData>
  <sheetProtection algorithmName="SHA-512" hashValue="R63P76+l5p+7rfsyNuCEHq8A9ZvBFQN+r/WCW38d1xYWj4Fof2gAByh639hgrOVMkJN1UAhBfWBteeeDidXCqw==" saltValue="qudDIsP9wCGEu6hqh8zRKg==" spinCount="100000" sheet="1" objects="1" scenarios="1"/>
  <mergeCells count="18">
    <mergeCell ref="D21:F21"/>
    <mergeCell ref="H21:J21"/>
    <mergeCell ref="L21:N21"/>
    <mergeCell ref="D97:F97"/>
    <mergeCell ref="D39:F39"/>
    <mergeCell ref="H39:J39"/>
    <mergeCell ref="L39:N39"/>
    <mergeCell ref="D96:F96"/>
    <mergeCell ref="D58:F58"/>
    <mergeCell ref="H58:J58"/>
    <mergeCell ref="L58:N58"/>
    <mergeCell ref="D77:F77"/>
    <mergeCell ref="H77:J77"/>
    <mergeCell ref="L77:N77"/>
    <mergeCell ref="H96:J96"/>
    <mergeCell ref="L96:N96"/>
    <mergeCell ref="H97:J97"/>
    <mergeCell ref="L97:N97"/>
  </mergeCells>
  <phoneticPr fontId="23" type="noConversion"/>
  <pageMargins left="0.74803149606299213" right="0.74803149606299213" top="0.98425196850393704" bottom="0.35433070866141736" header="0.51181102362204722" footer="0.15748031496062992"/>
  <pageSetup scale="46" orientation="portrait" r:id="rId1"/>
  <headerFooter alignWithMargins="0"/>
  <rowBreaks count="1" manualBreakCount="1">
    <brk id="76" max="16" man="1"/>
  </rowBreaks>
  <colBreaks count="1" manualBreakCount="1">
    <brk id="24" max="72" man="1"/>
  </colBreaks>
  <drawing r:id="rId2"/>
  <extLst>
    <ext xmlns:x14="http://schemas.microsoft.com/office/spreadsheetml/2009/9/main" uri="{78C0D931-6437-407d-A8EE-F0AAD7539E65}">
      <x14:conditionalFormattings>
        <x14:conditionalFormatting xmlns:xm="http://schemas.microsoft.com/office/excel/2006/main">
          <x14:cfRule type="expression" priority="11" id="{7E904A09-90D9-4C47-BCBB-DD95F20FF9FD}">
            <xm:f>E43&lt;&gt;'4. UTRs and Sub-Transmission'!$E$37</xm:f>
            <x14:dxf>
              <fill>
                <patternFill>
                  <bgColor rgb="FFFF0000"/>
                </patternFill>
              </fill>
            </x14:dxf>
          </x14:cfRule>
          <xm:sqref>E43:E54</xm:sqref>
        </x14:conditionalFormatting>
        <x14:conditionalFormatting xmlns:xm="http://schemas.microsoft.com/office/excel/2006/main">
          <x14:cfRule type="expression" priority="3" id="{7E89943E-E18D-482F-A6AE-08CA6CEA773B}">
            <xm:f>I43&lt;&gt;'4. UTRs and Sub-Transmission'!$E$39</xm:f>
            <x14:dxf>
              <fill>
                <patternFill>
                  <bgColor rgb="FFFF0000"/>
                </patternFill>
              </fill>
            </x14:dxf>
          </x14:cfRule>
          <xm:sqref>I43:I54</xm:sqref>
        </x14:conditionalFormatting>
        <x14:conditionalFormatting xmlns:xm="http://schemas.microsoft.com/office/excel/2006/main">
          <x14:cfRule type="expression" priority="1" id="{FA2531C9-9156-411C-8787-1C9505A4F6CD}">
            <xm:f>M43&lt;&gt;'4. UTRs and Sub-Transmission'!$E$41</xm:f>
            <x14:dxf>
              <fill>
                <patternFill>
                  <bgColor rgb="FFFF0000"/>
                </patternFill>
              </fill>
            </x14:dxf>
          </x14:cfRule>
          <xm:sqref>M43:M54</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3:Q117"/>
  <sheetViews>
    <sheetView showGridLines="0" view="pageBreakPreview" topLeftCell="B1" zoomScale="70" zoomScaleNormal="80" zoomScaleSheetLayoutView="70" workbookViewId="0">
      <pane ySplit="16" topLeftCell="A23" activePane="bottomLeft" state="frozenSplit"/>
      <selection activeCell="I26" sqref="I26"/>
      <selection pane="bottomLeft" activeCell="I26" sqref="I26"/>
    </sheetView>
  </sheetViews>
  <sheetFormatPr defaultColWidth="9.33203125" defaultRowHeight="13.2" x14ac:dyDescent="0.25"/>
  <cols>
    <col min="1" max="1" width="11.6640625" style="7" hidden="1" customWidth="1"/>
    <col min="2" max="2" width="30.33203125" style="7" customWidth="1"/>
    <col min="3" max="3" width="3.6640625" style="7" customWidth="1"/>
    <col min="4" max="4" width="13.6640625" style="7" customWidth="1"/>
    <col min="5" max="5" width="15.33203125" style="7" customWidth="1"/>
    <col min="6" max="6" width="13.6640625" style="7" customWidth="1"/>
    <col min="7" max="7" width="2.6640625" style="7" customWidth="1"/>
    <col min="8" max="8" width="13.6640625" style="7" customWidth="1"/>
    <col min="9" max="9" width="10.33203125" style="7" bestFit="1" customWidth="1"/>
    <col min="10" max="10" width="13.6640625" style="7" customWidth="1"/>
    <col min="11" max="11" width="3.33203125" style="7" customWidth="1"/>
    <col min="12" max="12" width="13.6640625" style="7" customWidth="1"/>
    <col min="13" max="13" width="9.44140625" style="7" bestFit="1" customWidth="1"/>
    <col min="14" max="14" width="13.6640625" style="7" customWidth="1"/>
    <col min="15" max="15" width="3.6640625" style="7" customWidth="1"/>
    <col min="16" max="16" width="20.33203125" style="7" bestFit="1" customWidth="1"/>
    <col min="17" max="16384" width="9.33203125" style="7"/>
  </cols>
  <sheetData>
    <row r="13" spans="2:12" ht="36.75" customHeight="1" x14ac:dyDescent="0.25">
      <c r="B13" s="199" t="s">
        <v>1304</v>
      </c>
      <c r="C13" s="199"/>
      <c r="D13" s="199"/>
      <c r="E13" s="199"/>
      <c r="F13" s="199"/>
      <c r="G13" s="199"/>
      <c r="H13" s="199"/>
      <c r="I13" s="199"/>
      <c r="J13" s="199"/>
      <c r="K13" s="199"/>
      <c r="L13" s="199"/>
    </row>
    <row r="14" spans="2:12" ht="0.75" customHeight="1" x14ac:dyDescent="0.25"/>
    <row r="15" spans="2:12" ht="0.75" customHeight="1" x14ac:dyDescent="0.25"/>
    <row r="16" spans="2:12" ht="0.75" customHeight="1" x14ac:dyDescent="0.25"/>
    <row r="17" spans="2:17" ht="3.75" customHeight="1" x14ac:dyDescent="0.25"/>
    <row r="18" spans="2:17" ht="0.75" customHeight="1" x14ac:dyDescent="0.25"/>
    <row r="19" spans="2:17" ht="1.5" customHeight="1" x14ac:dyDescent="0.3">
      <c r="B19" s="5"/>
      <c r="C19" s="5"/>
      <c r="D19" s="6"/>
      <c r="E19" s="9"/>
      <c r="F19" s="5"/>
      <c r="G19" s="9"/>
      <c r="H19" s="5"/>
    </row>
    <row r="20" spans="2:17" ht="15.6" x14ac:dyDescent="0.25">
      <c r="B20" s="66" t="s">
        <v>161</v>
      </c>
      <c r="C20" s="65"/>
      <c r="D20" s="197" t="s">
        <v>162</v>
      </c>
      <c r="E20" s="197"/>
      <c r="F20" s="197"/>
      <c r="G20" s="65"/>
      <c r="H20" s="197" t="s">
        <v>164</v>
      </c>
      <c r="I20" s="197"/>
      <c r="J20" s="197"/>
      <c r="K20" s="65"/>
      <c r="L20" s="197" t="s">
        <v>163</v>
      </c>
      <c r="M20" s="197"/>
      <c r="N20" s="197"/>
      <c r="O20" s="65"/>
      <c r="P20" s="66" t="s">
        <v>1014</v>
      </c>
      <c r="Q20" s="5"/>
    </row>
    <row r="21" spans="2:17" ht="15.6" x14ac:dyDescent="0.3">
      <c r="B21" s="5"/>
      <c r="C21" s="5"/>
      <c r="D21" s="198"/>
      <c r="E21" s="198"/>
      <c r="F21" s="198"/>
      <c r="G21" s="15"/>
      <c r="H21" s="198"/>
      <c r="I21" s="198"/>
      <c r="J21" s="198"/>
      <c r="K21" s="15"/>
      <c r="L21" s="198"/>
      <c r="M21" s="198"/>
      <c r="N21" s="198"/>
      <c r="O21" s="5"/>
      <c r="P21" s="14"/>
      <c r="Q21" s="12"/>
    </row>
    <row r="22" spans="2:17" ht="15.6" x14ac:dyDescent="0.3">
      <c r="B22" s="16" t="s">
        <v>113</v>
      </c>
      <c r="C22" s="10"/>
      <c r="D22" s="17" t="s">
        <v>114</v>
      </c>
      <c r="E22" s="17" t="s">
        <v>108</v>
      </c>
      <c r="F22" s="17" t="s">
        <v>115</v>
      </c>
      <c r="G22" s="10"/>
      <c r="H22" s="17" t="s">
        <v>114</v>
      </c>
      <c r="I22" s="17" t="s">
        <v>108</v>
      </c>
      <c r="J22" s="17" t="s">
        <v>115</v>
      </c>
      <c r="K22" s="10"/>
      <c r="L22" s="17" t="s">
        <v>114</v>
      </c>
      <c r="M22" s="17" t="s">
        <v>108</v>
      </c>
      <c r="N22" s="17" t="s">
        <v>115</v>
      </c>
      <c r="O22" s="10"/>
      <c r="P22" s="17" t="s">
        <v>115</v>
      </c>
      <c r="Q22" s="5"/>
    </row>
    <row r="23" spans="2:17" x14ac:dyDescent="0.25">
      <c r="B23" s="5"/>
      <c r="C23" s="5"/>
      <c r="D23" s="5"/>
      <c r="E23" s="5"/>
      <c r="F23" s="5"/>
      <c r="G23" s="5"/>
      <c r="H23" s="5"/>
      <c r="I23" s="5"/>
      <c r="J23" s="5"/>
      <c r="K23" s="5"/>
      <c r="L23" s="5"/>
      <c r="M23" s="5"/>
      <c r="N23" s="5"/>
      <c r="O23" s="5"/>
      <c r="P23" s="5"/>
      <c r="Q23" s="5"/>
    </row>
    <row r="24" spans="2:17" ht="15.6" x14ac:dyDescent="0.3">
      <c r="B24" s="19" t="s">
        <v>116</v>
      </c>
      <c r="C24" s="5"/>
      <c r="D24" s="28">
        <f>'5. Historical Wholesale'!D24</f>
        <v>115438</v>
      </c>
      <c r="E24" s="29">
        <f>'4. UTRs and Sub-Transmission'!H23</f>
        <v>5.13</v>
      </c>
      <c r="F24" s="30">
        <f>D24*E24</f>
        <v>592196.93999999994</v>
      </c>
      <c r="G24" s="5"/>
      <c r="H24" s="28">
        <f>'5. Historical Wholesale'!H24</f>
        <v>116423.99999999999</v>
      </c>
      <c r="I24" s="29">
        <f>'4. UTRs and Sub-Transmission'!H25</f>
        <v>0.88</v>
      </c>
      <c r="J24" s="30">
        <f>H24*I24</f>
        <v>102453.11999999998</v>
      </c>
      <c r="K24" s="5"/>
      <c r="L24" s="28">
        <f>'5. Historical Wholesale'!L24</f>
        <v>116424</v>
      </c>
      <c r="M24" s="29">
        <f>'4. UTRs and Sub-Transmission'!H27</f>
        <v>2.81</v>
      </c>
      <c r="N24" s="30">
        <f>L24*M24</f>
        <v>327151.44</v>
      </c>
      <c r="O24" s="5"/>
      <c r="P24" s="18">
        <f t="shared" ref="P24:P35" si="0">J24+N24</f>
        <v>429604.56</v>
      </c>
      <c r="Q24" s="5"/>
    </row>
    <row r="25" spans="2:17" ht="15.6" x14ac:dyDescent="0.3">
      <c r="B25" s="19" t="s">
        <v>117</v>
      </c>
      <c r="C25" s="5"/>
      <c r="D25" s="28">
        <f>'5. Historical Wholesale'!D25</f>
        <v>113875</v>
      </c>
      <c r="E25" s="29">
        <f>E24</f>
        <v>5.13</v>
      </c>
      <c r="F25" s="30">
        <f t="shared" ref="F25:F35" si="1">D25*E25</f>
        <v>584178.75</v>
      </c>
      <c r="G25" s="5"/>
      <c r="H25" s="28">
        <f>'5. Historical Wholesale'!H25</f>
        <v>118901</v>
      </c>
      <c r="I25" s="29">
        <f>I24</f>
        <v>0.88</v>
      </c>
      <c r="J25" s="30">
        <f t="shared" ref="J25:J35" si="2">H25*I25</f>
        <v>104632.88</v>
      </c>
      <c r="K25" s="5"/>
      <c r="L25" s="28">
        <f>'5. Historical Wholesale'!L25</f>
        <v>118901.00000000001</v>
      </c>
      <c r="M25" s="29">
        <f>M24</f>
        <v>2.81</v>
      </c>
      <c r="N25" s="30">
        <f t="shared" ref="N25:N35" si="3">L25*M25</f>
        <v>334111.81000000006</v>
      </c>
      <c r="O25" s="5"/>
      <c r="P25" s="18">
        <f t="shared" si="0"/>
        <v>438744.69000000006</v>
      </c>
      <c r="Q25" s="5"/>
    </row>
    <row r="26" spans="2:17" ht="15.6" x14ac:dyDescent="0.3">
      <c r="B26" s="19" t="s">
        <v>118</v>
      </c>
      <c r="C26" s="5"/>
      <c r="D26" s="28">
        <f>'5. Historical Wholesale'!D26</f>
        <v>114983</v>
      </c>
      <c r="E26" s="29">
        <f t="shared" ref="E26:E35" si="4">E25</f>
        <v>5.13</v>
      </c>
      <c r="F26" s="30">
        <f t="shared" si="1"/>
        <v>589862.79</v>
      </c>
      <c r="G26" s="5"/>
      <c r="H26" s="28">
        <f>'5. Historical Wholesale'!H26</f>
        <v>116148</v>
      </c>
      <c r="I26" s="29">
        <f t="shared" ref="I26:I35" si="5">I25</f>
        <v>0.88</v>
      </c>
      <c r="J26" s="30">
        <f t="shared" si="2"/>
        <v>102210.24000000001</v>
      </c>
      <c r="K26" s="5"/>
      <c r="L26" s="28">
        <f>'5. Historical Wholesale'!L26</f>
        <v>116148.00000000001</v>
      </c>
      <c r="M26" s="29">
        <f t="shared" ref="M26:M35" si="6">M25</f>
        <v>2.81</v>
      </c>
      <c r="N26" s="30">
        <f t="shared" si="3"/>
        <v>326375.88000000006</v>
      </c>
      <c r="O26" s="5"/>
      <c r="P26" s="18">
        <f t="shared" si="0"/>
        <v>428586.12000000005</v>
      </c>
      <c r="Q26" s="5"/>
    </row>
    <row r="27" spans="2:17" ht="15.6" x14ac:dyDescent="0.3">
      <c r="B27" s="19" t="s">
        <v>119</v>
      </c>
      <c r="C27" s="5"/>
      <c r="D27" s="28">
        <f>'5. Historical Wholesale'!D27</f>
        <v>99728</v>
      </c>
      <c r="E27" s="29">
        <f t="shared" si="4"/>
        <v>5.13</v>
      </c>
      <c r="F27" s="30">
        <f t="shared" si="1"/>
        <v>511604.64</v>
      </c>
      <c r="G27" s="5"/>
      <c r="H27" s="28">
        <f>'5. Historical Wholesale'!H27</f>
        <v>118604.03896103895</v>
      </c>
      <c r="I27" s="29">
        <f t="shared" si="5"/>
        <v>0.88</v>
      </c>
      <c r="J27" s="30">
        <f t="shared" si="2"/>
        <v>104371.55428571429</v>
      </c>
      <c r="K27" s="5"/>
      <c r="L27" s="28">
        <f>'5. Historical Wholesale'!L27</f>
        <v>113523.87351778657</v>
      </c>
      <c r="M27" s="29">
        <f t="shared" si="6"/>
        <v>2.81</v>
      </c>
      <c r="N27" s="30">
        <f t="shared" si="3"/>
        <v>319002.08458498027</v>
      </c>
      <c r="O27" s="5"/>
      <c r="P27" s="18">
        <f t="shared" si="0"/>
        <v>423373.63887069456</v>
      </c>
      <c r="Q27" s="5"/>
    </row>
    <row r="28" spans="2:17" ht="15.6" x14ac:dyDescent="0.3">
      <c r="B28" s="19" t="s">
        <v>120</v>
      </c>
      <c r="C28" s="5"/>
      <c r="D28" s="28">
        <f>'5. Historical Wholesale'!D28</f>
        <v>147139</v>
      </c>
      <c r="E28" s="29">
        <f t="shared" si="4"/>
        <v>5.13</v>
      </c>
      <c r="F28" s="30">
        <f t="shared" si="1"/>
        <v>754823.07</v>
      </c>
      <c r="G28" s="5"/>
      <c r="H28" s="28">
        <f>'5. Historical Wholesale'!H28</f>
        <v>147139</v>
      </c>
      <c r="I28" s="29">
        <f t="shared" si="5"/>
        <v>0.88</v>
      </c>
      <c r="J28" s="30">
        <f t="shared" si="2"/>
        <v>129482.32</v>
      </c>
      <c r="K28" s="5"/>
      <c r="L28" s="28">
        <f>'5. Historical Wholesale'!L28</f>
        <v>147139</v>
      </c>
      <c r="M28" s="29">
        <f t="shared" si="6"/>
        <v>2.81</v>
      </c>
      <c r="N28" s="30">
        <f t="shared" si="3"/>
        <v>413460.59</v>
      </c>
      <c r="O28" s="5"/>
      <c r="P28" s="18">
        <f t="shared" si="0"/>
        <v>542942.91</v>
      </c>
      <c r="Q28" s="5"/>
    </row>
    <row r="29" spans="2:17" ht="15.6" x14ac:dyDescent="0.3">
      <c r="B29" s="19" t="s">
        <v>121</v>
      </c>
      <c r="C29" s="5"/>
      <c r="D29" s="28">
        <f>'5. Historical Wholesale'!D29</f>
        <v>148851</v>
      </c>
      <c r="E29" s="29">
        <f t="shared" si="4"/>
        <v>5.13</v>
      </c>
      <c r="F29" s="30">
        <f t="shared" si="1"/>
        <v>763605.63</v>
      </c>
      <c r="G29" s="5"/>
      <c r="H29" s="28">
        <f>'5. Historical Wholesale'!H29</f>
        <v>166249</v>
      </c>
      <c r="I29" s="29">
        <f t="shared" si="5"/>
        <v>0.88</v>
      </c>
      <c r="J29" s="30">
        <f t="shared" si="2"/>
        <v>146299.12</v>
      </c>
      <c r="K29" s="5"/>
      <c r="L29" s="28">
        <f>'5. Historical Wholesale'!L29</f>
        <v>166249</v>
      </c>
      <c r="M29" s="29">
        <f t="shared" si="6"/>
        <v>2.81</v>
      </c>
      <c r="N29" s="30">
        <f t="shared" si="3"/>
        <v>467159.69</v>
      </c>
      <c r="O29" s="5"/>
      <c r="P29" s="18">
        <f t="shared" si="0"/>
        <v>613458.81000000006</v>
      </c>
      <c r="Q29" s="5"/>
    </row>
    <row r="30" spans="2:17" ht="15.6" x14ac:dyDescent="0.3">
      <c r="B30" s="19" t="s">
        <v>122</v>
      </c>
      <c r="C30" s="5"/>
      <c r="D30" s="28">
        <f>'5. Historical Wholesale'!D30</f>
        <v>151242.99999999997</v>
      </c>
      <c r="E30" s="29">
        <f>'4. UTRs and Sub-Transmission'!J23</f>
        <v>5.13</v>
      </c>
      <c r="F30" s="30">
        <f t="shared" si="1"/>
        <v>775876.58999999985</v>
      </c>
      <c r="G30" s="5"/>
      <c r="H30" s="28">
        <f>'5. Historical Wholesale'!H30</f>
        <v>156711</v>
      </c>
      <c r="I30" s="29">
        <f>'4. UTRs and Sub-Transmission'!J25</f>
        <v>0.88</v>
      </c>
      <c r="J30" s="30">
        <f t="shared" si="2"/>
        <v>137905.68</v>
      </c>
      <c r="K30" s="5"/>
      <c r="L30" s="28">
        <f>'5. Historical Wholesale'!L30</f>
        <v>156711</v>
      </c>
      <c r="M30" s="29">
        <f>'4. UTRs and Sub-Transmission'!J27</f>
        <v>2.81</v>
      </c>
      <c r="N30" s="30">
        <f t="shared" si="3"/>
        <v>440357.91000000003</v>
      </c>
      <c r="O30" s="5"/>
      <c r="P30" s="18">
        <f t="shared" si="0"/>
        <v>578263.59000000008</v>
      </c>
      <c r="Q30" s="5"/>
    </row>
    <row r="31" spans="2:17" ht="15.6" x14ac:dyDescent="0.3">
      <c r="B31" s="19" t="s">
        <v>123</v>
      </c>
      <c r="C31" s="5"/>
      <c r="D31" s="28">
        <f>'5. Historical Wholesale'!D31</f>
        <v>171053.99999999997</v>
      </c>
      <c r="E31" s="29">
        <f t="shared" si="4"/>
        <v>5.13</v>
      </c>
      <c r="F31" s="30">
        <f t="shared" si="1"/>
        <v>877507.01999999979</v>
      </c>
      <c r="G31" s="5"/>
      <c r="H31" s="28">
        <f>'5. Historical Wholesale'!H31</f>
        <v>183425</v>
      </c>
      <c r="I31" s="29">
        <f t="shared" si="5"/>
        <v>0.88</v>
      </c>
      <c r="J31" s="30">
        <f t="shared" si="2"/>
        <v>161414</v>
      </c>
      <c r="K31" s="5"/>
      <c r="L31" s="28">
        <f>'5. Historical Wholesale'!L31</f>
        <v>183425</v>
      </c>
      <c r="M31" s="29">
        <f t="shared" si="6"/>
        <v>2.81</v>
      </c>
      <c r="N31" s="30">
        <f t="shared" si="3"/>
        <v>515424.25</v>
      </c>
      <c r="O31" s="5"/>
      <c r="P31" s="18">
        <f t="shared" si="0"/>
        <v>676838.25</v>
      </c>
      <c r="Q31" s="5"/>
    </row>
    <row r="32" spans="2:17" ht="15.6" x14ac:dyDescent="0.3">
      <c r="B32" s="19" t="s">
        <v>124</v>
      </c>
      <c r="C32" s="5"/>
      <c r="D32" s="28">
        <f>'5. Historical Wholesale'!D32</f>
        <v>127823.99999999999</v>
      </c>
      <c r="E32" s="29">
        <f t="shared" si="4"/>
        <v>5.13</v>
      </c>
      <c r="F32" s="30">
        <f t="shared" si="1"/>
        <v>655737.11999999988</v>
      </c>
      <c r="G32" s="5"/>
      <c r="H32" s="28">
        <f>'5. Historical Wholesale'!H32</f>
        <v>134343</v>
      </c>
      <c r="I32" s="29">
        <f t="shared" si="5"/>
        <v>0.88</v>
      </c>
      <c r="J32" s="30">
        <f t="shared" si="2"/>
        <v>118221.84</v>
      </c>
      <c r="K32" s="5"/>
      <c r="L32" s="28">
        <f>'5. Historical Wholesale'!L32</f>
        <v>134343</v>
      </c>
      <c r="M32" s="29">
        <f t="shared" si="6"/>
        <v>2.81</v>
      </c>
      <c r="N32" s="30">
        <f t="shared" si="3"/>
        <v>377503.83</v>
      </c>
      <c r="O32" s="5"/>
      <c r="P32" s="18">
        <f t="shared" si="0"/>
        <v>495725.67000000004</v>
      </c>
      <c r="Q32" s="5"/>
    </row>
    <row r="33" spans="2:17" ht="15.6" x14ac:dyDescent="0.3">
      <c r="B33" s="19" t="s">
        <v>125</v>
      </c>
      <c r="C33" s="5"/>
      <c r="D33" s="28">
        <f>'5. Historical Wholesale'!D33</f>
        <v>115734.99999999999</v>
      </c>
      <c r="E33" s="29">
        <f t="shared" si="4"/>
        <v>5.13</v>
      </c>
      <c r="F33" s="30">
        <f t="shared" si="1"/>
        <v>593720.54999999993</v>
      </c>
      <c r="G33" s="5"/>
      <c r="H33" s="28">
        <f>'5. Historical Wholesale'!H33</f>
        <v>116179</v>
      </c>
      <c r="I33" s="29">
        <f t="shared" si="5"/>
        <v>0.88</v>
      </c>
      <c r="J33" s="30">
        <f t="shared" si="2"/>
        <v>102237.52</v>
      </c>
      <c r="K33" s="5"/>
      <c r="L33" s="28">
        <f>'5. Historical Wholesale'!L33</f>
        <v>116179</v>
      </c>
      <c r="M33" s="29">
        <f t="shared" si="6"/>
        <v>2.81</v>
      </c>
      <c r="N33" s="30">
        <f t="shared" si="3"/>
        <v>326462.99</v>
      </c>
      <c r="O33" s="5"/>
      <c r="P33" s="18">
        <f t="shared" si="0"/>
        <v>428700.51</v>
      </c>
      <c r="Q33" s="5"/>
    </row>
    <row r="34" spans="2:17" ht="15.6" x14ac:dyDescent="0.3">
      <c r="B34" s="19" t="s">
        <v>126</v>
      </c>
      <c r="C34" s="5"/>
      <c r="D34" s="28">
        <f>'5. Historical Wholesale'!D34</f>
        <v>121188.99999999999</v>
      </c>
      <c r="E34" s="29">
        <f t="shared" si="4"/>
        <v>5.13</v>
      </c>
      <c r="F34" s="30">
        <f t="shared" si="1"/>
        <v>621699.56999999995</v>
      </c>
      <c r="G34" s="5"/>
      <c r="H34" s="28">
        <f>'5. Historical Wholesale'!H34</f>
        <v>131024</v>
      </c>
      <c r="I34" s="29">
        <f t="shared" si="5"/>
        <v>0.88</v>
      </c>
      <c r="J34" s="30">
        <f t="shared" si="2"/>
        <v>115301.12</v>
      </c>
      <c r="K34" s="5"/>
      <c r="L34" s="28">
        <f>'5. Historical Wholesale'!L34</f>
        <v>131024</v>
      </c>
      <c r="M34" s="29">
        <f t="shared" si="6"/>
        <v>2.81</v>
      </c>
      <c r="N34" s="30">
        <f t="shared" si="3"/>
        <v>368177.44</v>
      </c>
      <c r="O34" s="5"/>
      <c r="P34" s="18">
        <f t="shared" si="0"/>
        <v>483478.56</v>
      </c>
      <c r="Q34" s="5"/>
    </row>
    <row r="35" spans="2:17" ht="15.6" x14ac:dyDescent="0.3">
      <c r="B35" s="19" t="s">
        <v>127</v>
      </c>
      <c r="C35" s="5"/>
      <c r="D35" s="28">
        <f>'5. Historical Wholesale'!D35</f>
        <v>125703.99999999999</v>
      </c>
      <c r="E35" s="29">
        <f t="shared" si="4"/>
        <v>5.13</v>
      </c>
      <c r="F35" s="30">
        <f t="shared" si="1"/>
        <v>644861.5199999999</v>
      </c>
      <c r="G35" s="5"/>
      <c r="H35" s="28">
        <f>'5. Historical Wholesale'!H35</f>
        <v>126764.99999999999</v>
      </c>
      <c r="I35" s="29">
        <f t="shared" si="5"/>
        <v>0.88</v>
      </c>
      <c r="J35" s="30">
        <f t="shared" si="2"/>
        <v>111553.19999999998</v>
      </c>
      <c r="K35" s="5"/>
      <c r="L35" s="28">
        <f>'5. Historical Wholesale'!L35</f>
        <v>126765</v>
      </c>
      <c r="M35" s="29">
        <f t="shared" si="6"/>
        <v>2.81</v>
      </c>
      <c r="N35" s="30">
        <f t="shared" si="3"/>
        <v>356209.65</v>
      </c>
      <c r="O35" s="5"/>
      <c r="P35" s="18">
        <f t="shared" si="0"/>
        <v>467762.85</v>
      </c>
      <c r="Q35" s="5"/>
    </row>
    <row r="36" spans="2:17" x14ac:dyDescent="0.25">
      <c r="B36" s="5"/>
      <c r="C36" s="5"/>
      <c r="D36" s="5"/>
      <c r="E36" s="5"/>
      <c r="F36" s="5"/>
      <c r="G36" s="5"/>
      <c r="H36" s="5"/>
      <c r="I36" s="5"/>
      <c r="J36" s="5"/>
      <c r="K36" s="5"/>
      <c r="L36" s="5"/>
      <c r="M36" s="5"/>
      <c r="N36" s="5"/>
      <c r="O36" s="5"/>
      <c r="P36" s="5"/>
      <c r="Q36" s="5"/>
    </row>
    <row r="37" spans="2:17" ht="18.600000000000001" thickBot="1" x14ac:dyDescent="0.4">
      <c r="B37" s="20" t="s">
        <v>128</v>
      </c>
      <c r="C37" s="5"/>
      <c r="D37" s="21">
        <f>SUM(D24:D35)</f>
        <v>1552763</v>
      </c>
      <c r="E37" s="22">
        <f>IF(D37&lt;&gt;0,F37/D37,0)</f>
        <v>5.13</v>
      </c>
      <c r="F37" s="23">
        <f>SUM(F24:F35)</f>
        <v>7965674.1899999995</v>
      </c>
      <c r="G37" s="5"/>
      <c r="H37" s="21">
        <f>SUM(H24:H35)</f>
        <v>1631912.0389610389</v>
      </c>
      <c r="I37" s="22">
        <f>IF(H37&lt;&gt;0,J37/H37,0)</f>
        <v>0.88</v>
      </c>
      <c r="J37" s="23">
        <f>SUM(J24:J35)</f>
        <v>1436082.5942857142</v>
      </c>
      <c r="K37" s="5"/>
      <c r="L37" s="21">
        <f>SUM(L24:L35)</f>
        <v>1626831.8735177866</v>
      </c>
      <c r="M37" s="22">
        <f>IF(L37&lt;&gt;0,N37/L37,0)</f>
        <v>2.8100000000000009</v>
      </c>
      <c r="N37" s="23">
        <f>SUM(N24:N35)</f>
        <v>4571397.5645849817</v>
      </c>
      <c r="O37" s="5"/>
      <c r="P37" s="23">
        <f>SUM(P24:P35)</f>
        <v>6007480.1588706942</v>
      </c>
      <c r="Q37" s="5"/>
    </row>
    <row r="38" spans="2:17" x14ac:dyDescent="0.25">
      <c r="B38" s="5"/>
      <c r="C38" s="5"/>
      <c r="D38" s="5"/>
      <c r="E38" s="5"/>
      <c r="F38" s="5"/>
      <c r="G38" s="5"/>
      <c r="H38" s="5"/>
      <c r="I38" s="5"/>
      <c r="J38" s="5"/>
      <c r="K38" s="5"/>
      <c r="L38" s="5"/>
      <c r="M38" s="5"/>
      <c r="N38" s="5"/>
      <c r="O38" s="5"/>
      <c r="P38" s="5"/>
      <c r="Q38" s="5"/>
    </row>
    <row r="39" spans="2:17" ht="15.6" x14ac:dyDescent="0.25">
      <c r="B39" s="66" t="s">
        <v>165</v>
      </c>
      <c r="C39" s="65"/>
      <c r="D39" s="197" t="s">
        <v>162</v>
      </c>
      <c r="E39" s="197"/>
      <c r="F39" s="197"/>
      <c r="G39" s="65"/>
      <c r="H39" s="197" t="s">
        <v>164</v>
      </c>
      <c r="I39" s="197"/>
      <c r="J39" s="197"/>
      <c r="K39" s="65"/>
      <c r="L39" s="197" t="s">
        <v>163</v>
      </c>
      <c r="M39" s="197"/>
      <c r="N39" s="197"/>
      <c r="O39" s="65"/>
      <c r="P39" s="140" t="s">
        <v>1014</v>
      </c>
      <c r="Q39" s="5"/>
    </row>
    <row r="40" spans="2:17" ht="15.6" x14ac:dyDescent="0.3">
      <c r="B40" s="16"/>
      <c r="C40" s="10"/>
      <c r="D40" s="17"/>
      <c r="E40" s="17"/>
      <c r="F40" s="17"/>
      <c r="G40" s="10"/>
      <c r="H40" s="17"/>
      <c r="I40" s="17"/>
      <c r="J40" s="17"/>
      <c r="K40" s="10"/>
      <c r="L40" s="17"/>
      <c r="M40" s="17"/>
      <c r="N40" s="17"/>
      <c r="O40" s="10"/>
      <c r="P40" s="17"/>
      <c r="Q40" s="5"/>
    </row>
    <row r="41" spans="2:17" ht="15.6" x14ac:dyDescent="0.3">
      <c r="B41" s="16" t="s">
        <v>113</v>
      </c>
      <c r="C41" s="10"/>
      <c r="D41" s="17" t="s">
        <v>114</v>
      </c>
      <c r="E41" s="17" t="s">
        <v>108</v>
      </c>
      <c r="F41" s="17" t="s">
        <v>115</v>
      </c>
      <c r="G41" s="10"/>
      <c r="H41" s="17" t="s">
        <v>114</v>
      </c>
      <c r="I41" s="17" t="s">
        <v>108</v>
      </c>
      <c r="J41" s="17" t="s">
        <v>115</v>
      </c>
      <c r="K41" s="10"/>
      <c r="L41" s="17" t="s">
        <v>114</v>
      </c>
      <c r="M41" s="17" t="s">
        <v>108</v>
      </c>
      <c r="N41" s="17" t="s">
        <v>115</v>
      </c>
      <c r="O41" s="10"/>
      <c r="P41" s="17" t="s">
        <v>115</v>
      </c>
      <c r="Q41" s="5"/>
    </row>
    <row r="42" spans="2:17" x14ac:dyDescent="0.25">
      <c r="B42" s="5"/>
      <c r="C42" s="5"/>
      <c r="D42" s="5"/>
      <c r="E42" s="5"/>
      <c r="F42" s="5"/>
      <c r="G42" s="5"/>
      <c r="H42" s="5"/>
      <c r="I42" s="5"/>
      <c r="J42" s="5"/>
      <c r="K42" s="5"/>
      <c r="L42" s="5"/>
      <c r="M42" s="5"/>
      <c r="N42" s="5"/>
      <c r="O42" s="5"/>
      <c r="P42" s="5"/>
      <c r="Q42" s="5"/>
    </row>
    <row r="43" spans="2:17" ht="15.6" x14ac:dyDescent="0.3">
      <c r="B43" s="19" t="s">
        <v>116</v>
      </c>
      <c r="C43" s="5"/>
      <c r="D43" s="28">
        <f>'5. Historical Wholesale'!D43</f>
        <v>21678.529530162748</v>
      </c>
      <c r="E43" s="29">
        <f>'4. UTRs and Sub-Transmission'!H37</f>
        <v>4.3472999999999997</v>
      </c>
      <c r="F43" s="30">
        <f>D43*E43</f>
        <v>94243.071426476512</v>
      </c>
      <c r="G43" s="5"/>
      <c r="H43" s="28">
        <f>'5. Historical Wholesale'!H43</f>
        <v>21678.52</v>
      </c>
      <c r="I43" s="29">
        <f>'4. UTRs and Sub-Transmission'!H39</f>
        <v>0.67879999999999996</v>
      </c>
      <c r="J43" s="30">
        <f>H43*I43</f>
        <v>14715.379375999999</v>
      </c>
      <c r="K43" s="5"/>
      <c r="L43" s="28">
        <f>'5. Historical Wholesale'!L43</f>
        <v>21678.52</v>
      </c>
      <c r="M43" s="29">
        <f>'4. UTRs and Sub-Transmission'!H41</f>
        <v>2.3267000000000002</v>
      </c>
      <c r="N43" s="30">
        <f>L43*M43</f>
        <v>50439.412484000008</v>
      </c>
      <c r="O43" s="5"/>
      <c r="P43" s="18">
        <f t="shared" ref="P43:P54" si="7">J43+N43</f>
        <v>65154.791860000005</v>
      </c>
      <c r="Q43" s="5"/>
    </row>
    <row r="44" spans="2:17" ht="15.6" x14ac:dyDescent="0.3">
      <c r="B44" s="19" t="s">
        <v>117</v>
      </c>
      <c r="C44" s="5"/>
      <c r="D44" s="28">
        <f>'5. Historical Wholesale'!D44</f>
        <v>21987.5841048939</v>
      </c>
      <c r="E44" s="29">
        <f t="shared" ref="E44:E54" si="8">E43</f>
        <v>4.3472999999999997</v>
      </c>
      <c r="F44" s="30">
        <f t="shared" ref="F44:F54" si="9">D44*E44</f>
        <v>95586.624379205241</v>
      </c>
      <c r="G44" s="5"/>
      <c r="H44" s="28">
        <f>'5. Historical Wholesale'!H44</f>
        <v>22095.75</v>
      </c>
      <c r="I44" s="29">
        <f t="shared" ref="I44:I54" si="10">I43</f>
        <v>0.67879999999999996</v>
      </c>
      <c r="J44" s="30">
        <f t="shared" ref="J44:J54" si="11">H44*I44</f>
        <v>14998.595099999999</v>
      </c>
      <c r="K44" s="5"/>
      <c r="L44" s="28">
        <f>'5. Historical Wholesale'!L44</f>
        <v>22095.75</v>
      </c>
      <c r="M44" s="29">
        <f>M43</f>
        <v>2.3267000000000002</v>
      </c>
      <c r="N44" s="30">
        <f t="shared" ref="N44:N54" si="12">L44*M44</f>
        <v>51410.181525000007</v>
      </c>
      <c r="O44" s="5"/>
      <c r="P44" s="18">
        <f t="shared" si="7"/>
        <v>66408.776624999999</v>
      </c>
      <c r="Q44" s="5"/>
    </row>
    <row r="45" spans="2:17" ht="15.6" x14ac:dyDescent="0.3">
      <c r="B45" s="19" t="s">
        <v>118</v>
      </c>
      <c r="C45" s="5"/>
      <c r="D45" s="28">
        <f>'5. Historical Wholesale'!D45</f>
        <v>25257.257461613666</v>
      </c>
      <c r="E45" s="29">
        <f t="shared" si="8"/>
        <v>4.3472999999999997</v>
      </c>
      <c r="F45" s="30">
        <f t="shared" si="9"/>
        <v>109800.87536287308</v>
      </c>
      <c r="G45" s="5"/>
      <c r="H45" s="28">
        <f>'5. Historical Wholesale'!H45</f>
        <v>25257.260000000002</v>
      </c>
      <c r="I45" s="29">
        <f t="shared" si="10"/>
        <v>0.67879999999999996</v>
      </c>
      <c r="J45" s="30">
        <f t="shared" si="11"/>
        <v>17144.628088000001</v>
      </c>
      <c r="K45" s="5"/>
      <c r="L45" s="28">
        <f>'5. Historical Wholesale'!L45</f>
        <v>25257.260000000002</v>
      </c>
      <c r="M45" s="29">
        <f>M44</f>
        <v>2.3267000000000002</v>
      </c>
      <c r="N45" s="30">
        <f t="shared" si="12"/>
        <v>58766.066842000007</v>
      </c>
      <c r="O45" s="5"/>
      <c r="P45" s="18">
        <f t="shared" si="7"/>
        <v>75910.694930000012</v>
      </c>
      <c r="Q45" s="5"/>
    </row>
    <row r="46" spans="2:17" ht="15.6" x14ac:dyDescent="0.3">
      <c r="B46" s="19" t="s">
        <v>119</v>
      </c>
      <c r="C46" s="5"/>
      <c r="D46" s="28">
        <f>'5. Historical Wholesale'!D46</f>
        <v>19094.887572603369</v>
      </c>
      <c r="E46" s="29">
        <f t="shared" si="8"/>
        <v>4.3472999999999997</v>
      </c>
      <c r="F46" s="30">
        <f t="shared" si="9"/>
        <v>83011.204744378629</v>
      </c>
      <c r="G46" s="5"/>
      <c r="H46" s="28">
        <f>'5. Historical Wholesale'!H46</f>
        <v>19242.899999999998</v>
      </c>
      <c r="I46" s="29">
        <f t="shared" si="10"/>
        <v>0.67879999999999996</v>
      </c>
      <c r="J46" s="30">
        <f t="shared" si="11"/>
        <v>13062.080519999998</v>
      </c>
      <c r="K46" s="5"/>
      <c r="L46" s="28">
        <f>'5. Historical Wholesale'!L46</f>
        <v>19242.899999999998</v>
      </c>
      <c r="M46" s="29">
        <f t="shared" ref="M46:M54" si="13">M45</f>
        <v>2.3267000000000002</v>
      </c>
      <c r="N46" s="30">
        <f t="shared" si="12"/>
        <v>44772.455430000002</v>
      </c>
      <c r="O46" s="5"/>
      <c r="P46" s="18">
        <f t="shared" si="7"/>
        <v>57834.535949999998</v>
      </c>
      <c r="Q46" s="5"/>
    </row>
    <row r="47" spans="2:17" ht="15.6" x14ac:dyDescent="0.3">
      <c r="B47" s="19" t="s">
        <v>120</v>
      </c>
      <c r="C47" s="5"/>
      <c r="D47" s="28">
        <f>'5. Historical Wholesale'!D47</f>
        <v>20619.722238196558</v>
      </c>
      <c r="E47" s="29">
        <f t="shared" si="8"/>
        <v>4.3472999999999997</v>
      </c>
      <c r="F47" s="30">
        <f t="shared" si="9"/>
        <v>89640.118486111896</v>
      </c>
      <c r="G47" s="5"/>
      <c r="H47" s="28">
        <f>'5. Historical Wholesale'!H47</f>
        <v>20794.46</v>
      </c>
      <c r="I47" s="29">
        <f t="shared" si="10"/>
        <v>0.67879999999999996</v>
      </c>
      <c r="J47" s="30">
        <f t="shared" si="11"/>
        <v>14115.279447999999</v>
      </c>
      <c r="K47" s="5"/>
      <c r="L47" s="28">
        <f>'5. Historical Wholesale'!L47</f>
        <v>20794.46</v>
      </c>
      <c r="M47" s="29">
        <f t="shared" si="13"/>
        <v>2.3267000000000002</v>
      </c>
      <c r="N47" s="30">
        <f t="shared" si="12"/>
        <v>48382.470082</v>
      </c>
      <c r="O47" s="5"/>
      <c r="P47" s="18">
        <f t="shared" si="7"/>
        <v>62497.749530000001</v>
      </c>
      <c r="Q47" s="5"/>
    </row>
    <row r="48" spans="2:17" ht="15.6" x14ac:dyDescent="0.3">
      <c r="B48" s="19" t="s">
        <v>121</v>
      </c>
      <c r="C48" s="5"/>
      <c r="D48" s="28">
        <f>'5. Historical Wholesale'!D48</f>
        <v>26701.256541491752</v>
      </c>
      <c r="E48" s="29">
        <f t="shared" si="8"/>
        <v>4.3472999999999997</v>
      </c>
      <c r="F48" s="30">
        <f t="shared" si="9"/>
        <v>116078.37256282709</v>
      </c>
      <c r="G48" s="5"/>
      <c r="H48" s="28">
        <f>'5. Historical Wholesale'!H48</f>
        <v>26911.440000000002</v>
      </c>
      <c r="I48" s="29">
        <f t="shared" si="10"/>
        <v>0.67879999999999996</v>
      </c>
      <c r="J48" s="30">
        <f t="shared" si="11"/>
        <v>18267.485472</v>
      </c>
      <c r="K48" s="5"/>
      <c r="L48" s="28">
        <f>'5. Historical Wholesale'!L48</f>
        <v>26911.440000000002</v>
      </c>
      <c r="M48" s="29">
        <f t="shared" si="13"/>
        <v>2.3267000000000002</v>
      </c>
      <c r="N48" s="30">
        <f t="shared" si="12"/>
        <v>62614.847448000008</v>
      </c>
      <c r="O48" s="5"/>
      <c r="P48" s="18">
        <f t="shared" si="7"/>
        <v>80882.332920000015</v>
      </c>
      <c r="Q48" s="5"/>
    </row>
    <row r="49" spans="2:17" ht="15.6" x14ac:dyDescent="0.3">
      <c r="B49" s="19" t="s">
        <v>122</v>
      </c>
      <c r="C49" s="5"/>
      <c r="D49" s="28">
        <f>'5. Historical Wholesale'!D49</f>
        <v>25975.047443786301</v>
      </c>
      <c r="E49" s="29">
        <f t="shared" si="8"/>
        <v>4.3472999999999997</v>
      </c>
      <c r="F49" s="30">
        <f t="shared" si="9"/>
        <v>112921.32375237218</v>
      </c>
      <c r="G49" s="5"/>
      <c r="H49" s="28">
        <f>'5. Historical Wholesale'!H49</f>
        <v>26122.350000000002</v>
      </c>
      <c r="I49" s="29">
        <f t="shared" si="10"/>
        <v>0.67879999999999996</v>
      </c>
      <c r="J49" s="30">
        <f t="shared" si="11"/>
        <v>17731.851180000001</v>
      </c>
      <c r="K49" s="5"/>
      <c r="L49" s="28">
        <f>'5. Historical Wholesale'!L49</f>
        <v>26122.350000000002</v>
      </c>
      <c r="M49" s="29">
        <f t="shared" si="13"/>
        <v>2.3267000000000002</v>
      </c>
      <c r="N49" s="30">
        <f t="shared" si="12"/>
        <v>60778.871745000011</v>
      </c>
      <c r="O49" s="5"/>
      <c r="P49" s="18">
        <f t="shared" si="7"/>
        <v>78510.722925000009</v>
      </c>
      <c r="Q49" s="5"/>
    </row>
    <row r="50" spans="2:17" ht="15.6" x14ac:dyDescent="0.3">
      <c r="B50" s="19" t="s">
        <v>123</v>
      </c>
      <c r="C50" s="5"/>
      <c r="D50" s="28">
        <f>'5. Historical Wholesale'!D50</f>
        <v>22055.506354591984</v>
      </c>
      <c r="E50" s="29">
        <f t="shared" si="8"/>
        <v>4.3472999999999997</v>
      </c>
      <c r="F50" s="30">
        <f t="shared" si="9"/>
        <v>95881.902775317722</v>
      </c>
      <c r="G50" s="5"/>
      <c r="H50" s="28">
        <f>'5. Historical Wholesale'!H50</f>
        <v>22263.83</v>
      </c>
      <c r="I50" s="29">
        <f t="shared" si="10"/>
        <v>0.67879999999999996</v>
      </c>
      <c r="J50" s="30">
        <f t="shared" si="11"/>
        <v>15112.687804000001</v>
      </c>
      <c r="K50" s="5"/>
      <c r="L50" s="28">
        <f>'5. Historical Wholesale'!L50</f>
        <v>22263.83</v>
      </c>
      <c r="M50" s="29">
        <f t="shared" si="13"/>
        <v>2.3267000000000002</v>
      </c>
      <c r="N50" s="30">
        <f t="shared" si="12"/>
        <v>51801.253261000005</v>
      </c>
      <c r="O50" s="5"/>
      <c r="P50" s="18">
        <f t="shared" si="7"/>
        <v>66913.941065000006</v>
      </c>
      <c r="Q50" s="5"/>
    </row>
    <row r="51" spans="2:17" ht="15.6" x14ac:dyDescent="0.3">
      <c r="B51" s="19" t="s">
        <v>124</v>
      </c>
      <c r="C51" s="5"/>
      <c r="D51" s="28">
        <f>'5. Historical Wholesale'!D51</f>
        <v>16868.807867042386</v>
      </c>
      <c r="E51" s="29">
        <f t="shared" si="8"/>
        <v>4.3472999999999997</v>
      </c>
      <c r="F51" s="30">
        <f t="shared" si="9"/>
        <v>73333.768440393353</v>
      </c>
      <c r="G51" s="5"/>
      <c r="H51" s="28">
        <f>'5. Historical Wholesale'!H51</f>
        <v>17003.420000000002</v>
      </c>
      <c r="I51" s="29">
        <f t="shared" si="10"/>
        <v>0.67879999999999996</v>
      </c>
      <c r="J51" s="30">
        <f t="shared" si="11"/>
        <v>11541.921496000001</v>
      </c>
      <c r="K51" s="5"/>
      <c r="L51" s="28">
        <f>'5. Historical Wholesale'!L51</f>
        <v>17003.420000000002</v>
      </c>
      <c r="M51" s="29">
        <f t="shared" si="13"/>
        <v>2.3267000000000002</v>
      </c>
      <c r="N51" s="30">
        <f t="shared" si="12"/>
        <v>39561.857314000008</v>
      </c>
      <c r="O51" s="5"/>
      <c r="P51" s="18">
        <f t="shared" si="7"/>
        <v>51103.778810000011</v>
      </c>
      <c r="Q51" s="5"/>
    </row>
    <row r="52" spans="2:17" ht="15.6" x14ac:dyDescent="0.3">
      <c r="B52" s="19" t="s">
        <v>125</v>
      </c>
      <c r="C52" s="5"/>
      <c r="D52" s="28">
        <f>'5. Historical Wholesale'!D52</f>
        <v>14071.57398355282</v>
      </c>
      <c r="E52" s="29">
        <f t="shared" si="8"/>
        <v>4.3472999999999997</v>
      </c>
      <c r="F52" s="30">
        <f t="shared" si="9"/>
        <v>61173.353578699171</v>
      </c>
      <c r="G52" s="5"/>
      <c r="H52" s="28">
        <f>'5. Historical Wholesale'!H52</f>
        <v>14087.84</v>
      </c>
      <c r="I52" s="29">
        <f t="shared" si="10"/>
        <v>0.67879999999999996</v>
      </c>
      <c r="J52" s="30">
        <f t="shared" si="11"/>
        <v>9562.8257919999996</v>
      </c>
      <c r="K52" s="5"/>
      <c r="L52" s="28">
        <f>'5. Historical Wholesale'!L52</f>
        <v>14087.84</v>
      </c>
      <c r="M52" s="29">
        <f t="shared" si="13"/>
        <v>2.3267000000000002</v>
      </c>
      <c r="N52" s="30">
        <f t="shared" si="12"/>
        <v>32778.177328000005</v>
      </c>
      <c r="O52" s="5"/>
      <c r="P52" s="18">
        <f t="shared" si="7"/>
        <v>42341.003120000008</v>
      </c>
      <c r="Q52" s="5"/>
    </row>
    <row r="53" spans="2:17" ht="15.6" x14ac:dyDescent="0.3">
      <c r="B53" s="19" t="s">
        <v>126</v>
      </c>
      <c r="C53" s="5"/>
      <c r="D53" s="28">
        <f>'5. Historical Wholesale'!D53</f>
        <v>15134.395307378229</v>
      </c>
      <c r="E53" s="29">
        <f t="shared" si="8"/>
        <v>4.3472999999999997</v>
      </c>
      <c r="F53" s="30">
        <f t="shared" si="9"/>
        <v>65793.75671976537</v>
      </c>
      <c r="G53" s="5"/>
      <c r="H53" s="28">
        <f>'5. Historical Wholesale'!H53</f>
        <v>15253.28</v>
      </c>
      <c r="I53" s="29">
        <f t="shared" si="10"/>
        <v>0.67879999999999996</v>
      </c>
      <c r="J53" s="30">
        <f t="shared" si="11"/>
        <v>10353.926464</v>
      </c>
      <c r="K53" s="5"/>
      <c r="L53" s="28">
        <f>'5. Historical Wholesale'!L53</f>
        <v>15253.28</v>
      </c>
      <c r="M53" s="29">
        <f t="shared" si="13"/>
        <v>2.3267000000000002</v>
      </c>
      <c r="N53" s="30">
        <f t="shared" si="12"/>
        <v>35489.806576000003</v>
      </c>
      <c r="O53" s="5"/>
      <c r="P53" s="18">
        <f t="shared" si="7"/>
        <v>45843.733040000006</v>
      </c>
      <c r="Q53" s="5"/>
    </row>
    <row r="54" spans="2:17" ht="15.6" x14ac:dyDescent="0.3">
      <c r="B54" s="19" t="s">
        <v>127</v>
      </c>
      <c r="C54" s="5"/>
      <c r="D54" s="28">
        <f>'5. Historical Wholesale'!D54</f>
        <v>15808.913681062744</v>
      </c>
      <c r="E54" s="29">
        <f t="shared" si="8"/>
        <v>4.3472999999999997</v>
      </c>
      <c r="F54" s="30">
        <f t="shared" si="9"/>
        <v>68726.090445684065</v>
      </c>
      <c r="G54" s="5"/>
      <c r="H54" s="28">
        <f>'5. Historical Wholesale'!H54</f>
        <v>15825.54</v>
      </c>
      <c r="I54" s="29">
        <f t="shared" si="10"/>
        <v>0.67879999999999996</v>
      </c>
      <c r="J54" s="30">
        <f t="shared" si="11"/>
        <v>10742.376552</v>
      </c>
      <c r="K54" s="5"/>
      <c r="L54" s="28">
        <f>'5. Historical Wholesale'!L54</f>
        <v>15825.54</v>
      </c>
      <c r="M54" s="29">
        <f t="shared" si="13"/>
        <v>2.3267000000000002</v>
      </c>
      <c r="N54" s="30">
        <f t="shared" si="12"/>
        <v>36821.283918000008</v>
      </c>
      <c r="O54" s="5"/>
      <c r="P54" s="18">
        <f t="shared" si="7"/>
        <v>47563.66047000001</v>
      </c>
      <c r="Q54" s="5"/>
    </row>
    <row r="55" spans="2:17" x14ac:dyDescent="0.25">
      <c r="B55" s="5"/>
      <c r="C55" s="5"/>
      <c r="D55" s="5"/>
      <c r="E55" s="5"/>
      <c r="F55" s="5"/>
      <c r="G55" s="5"/>
      <c r="H55" s="5"/>
      <c r="I55" s="5"/>
      <c r="J55" s="5"/>
      <c r="K55" s="5"/>
      <c r="L55" s="5"/>
      <c r="M55" s="5"/>
      <c r="N55" s="5"/>
      <c r="O55" s="5"/>
      <c r="P55" s="5"/>
      <c r="Q55" s="5"/>
    </row>
    <row r="56" spans="2:17" ht="18.600000000000001" thickBot="1" x14ac:dyDescent="0.4">
      <c r="B56" s="20" t="s">
        <v>128</v>
      </c>
      <c r="C56" s="5"/>
      <c r="D56" s="21">
        <f>SUM(D43:D54)</f>
        <v>245253.48208637643</v>
      </c>
      <c r="E56" s="22">
        <f>IF(D56&lt;&gt;0,F56/D56,0)</f>
        <v>4.3473000000000006</v>
      </c>
      <c r="F56" s="23">
        <f>SUM(F43:F54)</f>
        <v>1066190.4626741044</v>
      </c>
      <c r="G56" s="5"/>
      <c r="H56" s="21">
        <f>SUM(H43:H54)</f>
        <v>246536.59000000003</v>
      </c>
      <c r="I56" s="22">
        <f>IF(H56&lt;&gt;0,J56/H56,0)</f>
        <v>0.67879999999999974</v>
      </c>
      <c r="J56" s="23">
        <f>SUM(J43:J54)</f>
        <v>167349.03729199996</v>
      </c>
      <c r="K56" s="5"/>
      <c r="L56" s="21">
        <f>SUM(L43:L54)</f>
        <v>246536.59000000003</v>
      </c>
      <c r="M56" s="22">
        <f>IF(L56&lt;&gt;0,N56/L56,0)</f>
        <v>2.3267000000000002</v>
      </c>
      <c r="N56" s="23">
        <f>SUM(N43:N54)</f>
        <v>573616.68395300012</v>
      </c>
      <c r="O56" s="5"/>
      <c r="P56" s="23">
        <f>SUM(P43:P54)</f>
        <v>740965.72124500002</v>
      </c>
      <c r="Q56" s="5"/>
    </row>
    <row r="57" spans="2:17" x14ac:dyDescent="0.25">
      <c r="B57" s="5"/>
      <c r="C57" s="5"/>
      <c r="D57" s="5"/>
      <c r="E57" s="5"/>
      <c r="F57" s="5"/>
      <c r="G57" s="5"/>
      <c r="H57" s="5"/>
      <c r="I57" s="5"/>
      <c r="J57" s="5"/>
      <c r="K57" s="5"/>
      <c r="L57" s="5"/>
      <c r="M57" s="5"/>
      <c r="N57" s="5"/>
      <c r="O57" s="5"/>
      <c r="P57" s="5"/>
      <c r="Q57" s="5"/>
    </row>
    <row r="58" spans="2:17" ht="15.6" x14ac:dyDescent="0.25">
      <c r="B58" s="73" t="str">
        <f>'5. Historical Wholesale'!B58</f>
        <v>Oakville Glenorchy</v>
      </c>
      <c r="C58" s="65"/>
      <c r="D58" s="197" t="s">
        <v>162</v>
      </c>
      <c r="E58" s="197"/>
      <c r="F58" s="197"/>
      <c r="G58" s="65"/>
      <c r="H58" s="197" t="s">
        <v>164</v>
      </c>
      <c r="I58" s="197"/>
      <c r="J58" s="197"/>
      <c r="K58" s="65"/>
      <c r="L58" s="197" t="s">
        <v>163</v>
      </c>
      <c r="M58" s="197"/>
      <c r="N58" s="197"/>
      <c r="O58" s="65"/>
      <c r="P58" s="140" t="s">
        <v>1014</v>
      </c>
      <c r="Q58" s="5"/>
    </row>
    <row r="59" spans="2:17" ht="15.6" x14ac:dyDescent="0.3">
      <c r="B59" s="16"/>
      <c r="C59" s="10"/>
      <c r="D59" s="17"/>
      <c r="E59" s="17"/>
      <c r="F59" s="17"/>
      <c r="G59" s="10"/>
      <c r="H59" s="17"/>
      <c r="I59" s="17"/>
      <c r="J59" s="17"/>
      <c r="K59" s="10"/>
      <c r="L59" s="17"/>
      <c r="M59" s="17"/>
      <c r="N59" s="17"/>
      <c r="O59" s="10"/>
      <c r="P59" s="17"/>
      <c r="Q59" s="5"/>
    </row>
    <row r="60" spans="2:17" ht="15.6" x14ac:dyDescent="0.3">
      <c r="B60" s="16" t="s">
        <v>113</v>
      </c>
      <c r="C60" s="10"/>
      <c r="D60" s="17" t="s">
        <v>114</v>
      </c>
      <c r="E60" s="17" t="s">
        <v>108</v>
      </c>
      <c r="F60" s="17" t="s">
        <v>115</v>
      </c>
      <c r="G60" s="10"/>
      <c r="H60" s="17" t="s">
        <v>114</v>
      </c>
      <c r="I60" s="17" t="s">
        <v>108</v>
      </c>
      <c r="J60" s="17" t="s">
        <v>115</v>
      </c>
      <c r="K60" s="10"/>
      <c r="L60" s="17" t="s">
        <v>114</v>
      </c>
      <c r="M60" s="17" t="s">
        <v>108</v>
      </c>
      <c r="N60" s="17" t="s">
        <v>115</v>
      </c>
      <c r="O60" s="10"/>
      <c r="P60" s="17" t="s">
        <v>115</v>
      </c>
      <c r="Q60" s="5"/>
    </row>
    <row r="61" spans="2:17" x14ac:dyDescent="0.25">
      <c r="B61" s="5"/>
      <c r="C61" s="5"/>
      <c r="D61" s="5"/>
      <c r="E61" s="5"/>
      <c r="F61" s="5"/>
      <c r="G61" s="5"/>
      <c r="H61" s="5"/>
      <c r="I61" s="5"/>
      <c r="J61" s="5"/>
      <c r="K61" s="5"/>
      <c r="L61" s="5"/>
      <c r="M61" s="5"/>
      <c r="N61" s="5"/>
      <c r="O61" s="5"/>
      <c r="P61" s="5"/>
      <c r="Q61" s="5"/>
    </row>
    <row r="62" spans="2:17" ht="15.6" x14ac:dyDescent="0.3">
      <c r="B62" s="19" t="s">
        <v>116</v>
      </c>
      <c r="C62" s="5"/>
      <c r="D62" s="28">
        <f>'5. Historical Wholesale'!D62</f>
        <v>7120.2586053781397</v>
      </c>
      <c r="E62" s="29">
        <f>'4. UTRs and Sub-Transmission'!H52</f>
        <v>3.3469000000000002</v>
      </c>
      <c r="F62" s="30">
        <f>D62*E62</f>
        <v>23830.793526340098</v>
      </c>
      <c r="G62" s="5"/>
      <c r="H62" s="28">
        <f>'5. Historical Wholesale'!H62</f>
        <v>7450.1764622841274</v>
      </c>
      <c r="I62" s="29">
        <f>'4. UTRs and Sub-Transmission'!H54</f>
        <v>0</v>
      </c>
      <c r="J62" s="30">
        <f>H62*I62</f>
        <v>0</v>
      </c>
      <c r="K62" s="5"/>
      <c r="L62" s="28">
        <f>'5. Historical Wholesale'!L62</f>
        <v>0</v>
      </c>
      <c r="M62" s="29">
        <f>'4. UTRs and Sub-Transmission'!H56</f>
        <v>2.2044999999999999</v>
      </c>
      <c r="N62" s="30">
        <f>L62*M62</f>
        <v>0</v>
      </c>
      <c r="O62" s="5"/>
      <c r="P62" s="18">
        <f t="shared" ref="P62:P73" si="14">J62+N62</f>
        <v>0</v>
      </c>
      <c r="Q62" s="5"/>
    </row>
    <row r="63" spans="2:17" ht="15.6" x14ac:dyDescent="0.3">
      <c r="B63" s="19" t="s">
        <v>117</v>
      </c>
      <c r="C63" s="5"/>
      <c r="D63" s="28">
        <f>'5. Historical Wholesale'!D63</f>
        <v>4917.2107562786405</v>
      </c>
      <c r="E63" s="29">
        <f>E62</f>
        <v>3.3469000000000002</v>
      </c>
      <c r="F63" s="30">
        <f t="shared" ref="F63:F73" si="15">D63*E63</f>
        <v>16457.412680188983</v>
      </c>
      <c r="G63" s="5"/>
      <c r="H63" s="28">
        <f>'5. Historical Wholesale'!H63</f>
        <v>4917.2133076090531</v>
      </c>
      <c r="I63" s="29">
        <f>I62</f>
        <v>0</v>
      </c>
      <c r="J63" s="30">
        <f t="shared" ref="J63:J73" si="16">H63*I63</f>
        <v>0</v>
      </c>
      <c r="K63" s="5"/>
      <c r="L63" s="28">
        <f>'5. Historical Wholesale'!L63</f>
        <v>0</v>
      </c>
      <c r="M63" s="29">
        <f>M62</f>
        <v>2.2044999999999999</v>
      </c>
      <c r="N63" s="30">
        <f t="shared" ref="N63:N73" si="17">L63*M63</f>
        <v>0</v>
      </c>
      <c r="O63" s="5"/>
      <c r="P63" s="18">
        <f t="shared" si="14"/>
        <v>0</v>
      </c>
      <c r="Q63" s="5"/>
    </row>
    <row r="64" spans="2:17" ht="15.6" x14ac:dyDescent="0.3">
      <c r="B64" s="19" t="s">
        <v>118</v>
      </c>
      <c r="C64" s="5"/>
      <c r="D64" s="28">
        <f>'5. Historical Wholesale'!D64</f>
        <v>3170.0507974849916</v>
      </c>
      <c r="E64" s="29">
        <f t="shared" ref="E64:E73" si="18">E63</f>
        <v>3.3469000000000002</v>
      </c>
      <c r="F64" s="30">
        <f t="shared" si="15"/>
        <v>10609.843014102518</v>
      </c>
      <c r="G64" s="5"/>
      <c r="H64" s="28">
        <f>'5. Historical Wholesale'!H64</f>
        <v>3170.0484683073737</v>
      </c>
      <c r="I64" s="29">
        <f t="shared" ref="I64:I73" si="19">I63</f>
        <v>0</v>
      </c>
      <c r="J64" s="30">
        <f t="shared" si="16"/>
        <v>0</v>
      </c>
      <c r="K64" s="5"/>
      <c r="L64" s="28">
        <f>'5. Historical Wholesale'!L64</f>
        <v>0</v>
      </c>
      <c r="M64" s="29">
        <f>M63</f>
        <v>2.2044999999999999</v>
      </c>
      <c r="N64" s="30">
        <f t="shared" si="17"/>
        <v>0</v>
      </c>
      <c r="O64" s="5"/>
      <c r="P64" s="18">
        <f t="shared" si="14"/>
        <v>0</v>
      </c>
      <c r="Q64" s="5"/>
    </row>
    <row r="65" spans="2:17" ht="15.6" x14ac:dyDescent="0.3">
      <c r="B65" s="19" t="s">
        <v>119</v>
      </c>
      <c r="C65" s="5"/>
      <c r="D65" s="28">
        <f>'5. Historical Wholesale'!D65</f>
        <v>5578.7396540087384</v>
      </c>
      <c r="E65" s="29">
        <f t="shared" si="18"/>
        <v>3.3469000000000002</v>
      </c>
      <c r="F65" s="30">
        <f t="shared" si="15"/>
        <v>18671.483748001847</v>
      </c>
      <c r="G65" s="5"/>
      <c r="H65" s="28">
        <f>'5. Historical Wholesale'!H65</f>
        <v>6066.4909886593568</v>
      </c>
      <c r="I65" s="29">
        <f t="shared" si="19"/>
        <v>0</v>
      </c>
      <c r="J65" s="30">
        <f t="shared" si="16"/>
        <v>0</v>
      </c>
      <c r="K65" s="5"/>
      <c r="L65" s="28">
        <f>'5. Historical Wholesale'!L65</f>
        <v>0</v>
      </c>
      <c r="M65" s="29">
        <f t="shared" ref="M65:M73" si="20">M64</f>
        <v>2.2044999999999999</v>
      </c>
      <c r="N65" s="30">
        <f t="shared" si="17"/>
        <v>0</v>
      </c>
      <c r="O65" s="5"/>
      <c r="P65" s="18">
        <f t="shared" si="14"/>
        <v>0</v>
      </c>
      <c r="Q65" s="5"/>
    </row>
    <row r="66" spans="2:17" ht="15.6" x14ac:dyDescent="0.3">
      <c r="B66" s="19" t="s">
        <v>120</v>
      </c>
      <c r="C66" s="5"/>
      <c r="D66" s="28">
        <f>'5. Historical Wholesale'!D66</f>
        <v>7927.8107349650099</v>
      </c>
      <c r="E66" s="29">
        <f t="shared" si="18"/>
        <v>3.3469000000000002</v>
      </c>
      <c r="F66" s="30">
        <f t="shared" si="15"/>
        <v>26533.589748854392</v>
      </c>
      <c r="G66" s="5"/>
      <c r="H66" s="28">
        <f>'5. Historical Wholesale'!H66</f>
        <v>7927.8104559785415</v>
      </c>
      <c r="I66" s="29">
        <f t="shared" si="19"/>
        <v>0</v>
      </c>
      <c r="J66" s="30">
        <f t="shared" si="16"/>
        <v>0</v>
      </c>
      <c r="K66" s="5"/>
      <c r="L66" s="28">
        <f>'5. Historical Wholesale'!L66</f>
        <v>0</v>
      </c>
      <c r="M66" s="29">
        <f t="shared" si="20"/>
        <v>2.2044999999999999</v>
      </c>
      <c r="N66" s="30">
        <f t="shared" si="17"/>
        <v>0</v>
      </c>
      <c r="O66" s="5"/>
      <c r="P66" s="18">
        <f t="shared" si="14"/>
        <v>0</v>
      </c>
      <c r="Q66" s="5"/>
    </row>
    <row r="67" spans="2:17" ht="15.6" x14ac:dyDescent="0.3">
      <c r="B67" s="19" t="s">
        <v>121</v>
      </c>
      <c r="C67" s="5"/>
      <c r="D67" s="28">
        <f>'5. Historical Wholesale'!D67</f>
        <v>10157.152499023125</v>
      </c>
      <c r="E67" s="29">
        <f t="shared" si="18"/>
        <v>3.3469000000000002</v>
      </c>
      <c r="F67" s="30">
        <f t="shared" si="15"/>
        <v>33994.973698980495</v>
      </c>
      <c r="G67" s="5"/>
      <c r="H67" s="28">
        <f>'5. Historical Wholesale'!H67</f>
        <v>20800.315279280974</v>
      </c>
      <c r="I67" s="29">
        <f t="shared" si="19"/>
        <v>0</v>
      </c>
      <c r="J67" s="30">
        <f t="shared" si="16"/>
        <v>0</v>
      </c>
      <c r="K67" s="5"/>
      <c r="L67" s="28">
        <f>'5. Historical Wholesale'!L67</f>
        <v>0</v>
      </c>
      <c r="M67" s="29">
        <f t="shared" si="20"/>
        <v>2.2044999999999999</v>
      </c>
      <c r="N67" s="30">
        <f t="shared" si="17"/>
        <v>0</v>
      </c>
      <c r="O67" s="5"/>
      <c r="P67" s="18">
        <f t="shared" si="14"/>
        <v>0</v>
      </c>
      <c r="Q67" s="5"/>
    </row>
    <row r="68" spans="2:17" ht="15.6" x14ac:dyDescent="0.3">
      <c r="B68" s="19" t="s">
        <v>122</v>
      </c>
      <c r="C68" s="5"/>
      <c r="D68" s="28">
        <f>'5. Historical Wholesale'!D68</f>
        <v>10169.024190970125</v>
      </c>
      <c r="E68" s="29">
        <f t="shared" si="18"/>
        <v>3.3469000000000002</v>
      </c>
      <c r="F68" s="30">
        <f t="shared" si="15"/>
        <v>34034.707064757917</v>
      </c>
      <c r="G68" s="5"/>
      <c r="H68" s="28">
        <f>'5. Historical Wholesale'!H68</f>
        <v>10169.022634228975</v>
      </c>
      <c r="I68" s="29">
        <f t="shared" si="19"/>
        <v>0</v>
      </c>
      <c r="J68" s="30">
        <f t="shared" si="16"/>
        <v>0</v>
      </c>
      <c r="K68" s="5"/>
      <c r="L68" s="28">
        <f>'5. Historical Wholesale'!L68</f>
        <v>0</v>
      </c>
      <c r="M68" s="29">
        <f t="shared" si="20"/>
        <v>2.2044999999999999</v>
      </c>
      <c r="N68" s="30">
        <f t="shared" si="17"/>
        <v>0</v>
      </c>
      <c r="O68" s="5"/>
      <c r="P68" s="18">
        <f t="shared" si="14"/>
        <v>0</v>
      </c>
      <c r="Q68" s="5"/>
    </row>
    <row r="69" spans="2:17" ht="15.6" x14ac:dyDescent="0.3">
      <c r="B69" s="19" t="s">
        <v>123</v>
      </c>
      <c r="C69" s="5"/>
      <c r="D69" s="28">
        <f>'5. Historical Wholesale'!D69</f>
        <v>0</v>
      </c>
      <c r="E69" s="29">
        <f t="shared" si="18"/>
        <v>3.3469000000000002</v>
      </c>
      <c r="F69" s="30">
        <f t="shared" si="15"/>
        <v>0</v>
      </c>
      <c r="G69" s="5"/>
      <c r="H69" s="28">
        <f>'5. Historical Wholesale'!H69</f>
        <v>0</v>
      </c>
      <c r="I69" s="29">
        <f t="shared" si="19"/>
        <v>0</v>
      </c>
      <c r="J69" s="30">
        <f t="shared" si="16"/>
        <v>0</v>
      </c>
      <c r="K69" s="5"/>
      <c r="L69" s="28">
        <f>'5. Historical Wholesale'!L69</f>
        <v>0</v>
      </c>
      <c r="M69" s="29">
        <f t="shared" si="20"/>
        <v>2.2044999999999999</v>
      </c>
      <c r="N69" s="30">
        <f t="shared" si="17"/>
        <v>0</v>
      </c>
      <c r="O69" s="5"/>
      <c r="P69" s="18">
        <f t="shared" si="14"/>
        <v>0</v>
      </c>
      <c r="Q69" s="5"/>
    </row>
    <row r="70" spans="2:17" ht="15.6" x14ac:dyDescent="0.3">
      <c r="B70" s="19" t="s">
        <v>124</v>
      </c>
      <c r="C70" s="5"/>
      <c r="D70" s="28">
        <f>'5. Historical Wholesale'!D70</f>
        <v>7769.5605839934633</v>
      </c>
      <c r="E70" s="29">
        <f t="shared" si="18"/>
        <v>3.3469000000000002</v>
      </c>
      <c r="F70" s="30">
        <f t="shared" si="15"/>
        <v>26003.942318567722</v>
      </c>
      <c r="G70" s="5"/>
      <c r="H70" s="28">
        <f>'5. Historical Wholesale'!H70</f>
        <v>7769.5590795727248</v>
      </c>
      <c r="I70" s="29">
        <f t="shared" si="19"/>
        <v>0</v>
      </c>
      <c r="J70" s="30">
        <f t="shared" si="16"/>
        <v>0</v>
      </c>
      <c r="K70" s="5"/>
      <c r="L70" s="28">
        <f>'5. Historical Wholesale'!L70</f>
        <v>0</v>
      </c>
      <c r="M70" s="29">
        <f t="shared" si="20"/>
        <v>2.2044999999999999</v>
      </c>
      <c r="N70" s="30">
        <f t="shared" si="17"/>
        <v>0</v>
      </c>
      <c r="O70" s="5"/>
      <c r="P70" s="18">
        <f t="shared" si="14"/>
        <v>0</v>
      </c>
      <c r="Q70" s="5"/>
    </row>
    <row r="71" spans="2:17" ht="15.6" x14ac:dyDescent="0.3">
      <c r="B71" s="19" t="s">
        <v>125</v>
      </c>
      <c r="C71" s="5"/>
      <c r="D71" s="28">
        <f>'5. Historical Wholesale'!D71</f>
        <v>5614.2304003410181</v>
      </c>
      <c r="E71" s="29">
        <f t="shared" si="18"/>
        <v>3.3469000000000002</v>
      </c>
      <c r="F71" s="30">
        <f t="shared" si="15"/>
        <v>18790.267726901355</v>
      </c>
      <c r="G71" s="5"/>
      <c r="H71" s="28">
        <f>'5. Historical Wholesale'!H71</f>
        <v>6195.7884334854825</v>
      </c>
      <c r="I71" s="29">
        <f t="shared" si="19"/>
        <v>0</v>
      </c>
      <c r="J71" s="30">
        <f t="shared" si="16"/>
        <v>0</v>
      </c>
      <c r="K71" s="5"/>
      <c r="L71" s="28">
        <f>'5. Historical Wholesale'!L71</f>
        <v>0</v>
      </c>
      <c r="M71" s="29">
        <f t="shared" si="20"/>
        <v>2.2044999999999999</v>
      </c>
      <c r="N71" s="30">
        <f t="shared" si="17"/>
        <v>0</v>
      </c>
      <c r="O71" s="5"/>
      <c r="P71" s="18">
        <f t="shared" si="14"/>
        <v>0</v>
      </c>
      <c r="Q71" s="5"/>
    </row>
    <row r="72" spans="2:17" ht="15.6" x14ac:dyDescent="0.3">
      <c r="B72" s="19" t="s">
        <v>126</v>
      </c>
      <c r="C72" s="5"/>
      <c r="D72" s="28">
        <f>'5. Historical Wholesale'!D72</f>
        <v>6107.5663386735814</v>
      </c>
      <c r="E72" s="29">
        <f t="shared" si="18"/>
        <v>3.3469000000000002</v>
      </c>
      <c r="F72" s="30">
        <f t="shared" si="15"/>
        <v>20441.413778906612</v>
      </c>
      <c r="G72" s="5"/>
      <c r="H72" s="28">
        <f>'5. Historical Wholesale'!H72</f>
        <v>6281.6479224507075</v>
      </c>
      <c r="I72" s="29">
        <f t="shared" si="19"/>
        <v>0</v>
      </c>
      <c r="J72" s="30">
        <f t="shared" si="16"/>
        <v>0</v>
      </c>
      <c r="K72" s="5"/>
      <c r="L72" s="28">
        <f>'5. Historical Wholesale'!L72</f>
        <v>0</v>
      </c>
      <c r="M72" s="29">
        <f t="shared" si="20"/>
        <v>2.2044999999999999</v>
      </c>
      <c r="N72" s="30">
        <f t="shared" si="17"/>
        <v>0</v>
      </c>
      <c r="O72" s="5"/>
      <c r="P72" s="18">
        <f t="shared" si="14"/>
        <v>0</v>
      </c>
      <c r="Q72" s="5"/>
    </row>
    <row r="73" spans="2:17" ht="15.6" x14ac:dyDescent="0.3">
      <c r="B73" s="19" t="s">
        <v>127</v>
      </c>
      <c r="C73" s="5"/>
      <c r="D73" s="28">
        <f>'5. Historical Wholesale'!D73</f>
        <v>7232.1764768569492</v>
      </c>
      <c r="E73" s="29">
        <f t="shared" si="18"/>
        <v>3.3469000000000002</v>
      </c>
      <c r="F73" s="30">
        <f t="shared" si="15"/>
        <v>24205.371450392526</v>
      </c>
      <c r="G73" s="5"/>
      <c r="H73" s="28">
        <f>'5. Historical Wholesale'!H73</f>
        <v>7470.5378570420207</v>
      </c>
      <c r="I73" s="29">
        <f t="shared" si="19"/>
        <v>0</v>
      </c>
      <c r="J73" s="30">
        <f t="shared" si="16"/>
        <v>0</v>
      </c>
      <c r="K73" s="5"/>
      <c r="L73" s="28">
        <f>'5. Historical Wholesale'!L73</f>
        <v>0</v>
      </c>
      <c r="M73" s="29">
        <f t="shared" si="20"/>
        <v>2.2044999999999999</v>
      </c>
      <c r="N73" s="30">
        <f t="shared" si="17"/>
        <v>0</v>
      </c>
      <c r="O73" s="5"/>
      <c r="P73" s="18">
        <f t="shared" si="14"/>
        <v>0</v>
      </c>
      <c r="Q73" s="5"/>
    </row>
    <row r="74" spans="2:17" x14ac:dyDescent="0.25">
      <c r="B74" s="5"/>
      <c r="C74" s="5"/>
      <c r="D74" s="5"/>
      <c r="E74" s="5"/>
      <c r="F74" s="5"/>
      <c r="G74" s="5"/>
      <c r="H74" s="5"/>
      <c r="I74" s="5"/>
      <c r="J74" s="5"/>
      <c r="K74" s="5"/>
      <c r="L74" s="5"/>
      <c r="M74" s="5"/>
      <c r="N74" s="5"/>
      <c r="O74" s="5"/>
      <c r="P74" s="5"/>
      <c r="Q74" s="5"/>
    </row>
    <row r="75" spans="2:17" ht="18.600000000000001" thickBot="1" x14ac:dyDescent="0.4">
      <c r="B75" s="20" t="s">
        <v>128</v>
      </c>
      <c r="C75" s="5"/>
      <c r="D75" s="21">
        <f>SUM(D62:D73)</f>
        <v>75763.781037973793</v>
      </c>
      <c r="E75" s="22">
        <f>IF(D75&lt;&gt;0,F75/D75,0)</f>
        <v>3.3468999999999993</v>
      </c>
      <c r="F75" s="23">
        <f>SUM(F62:F73)</f>
        <v>253573.79875599444</v>
      </c>
      <c r="G75" s="5"/>
      <c r="H75" s="21">
        <f>SUM(H62:H73)</f>
        <v>88218.610888899333</v>
      </c>
      <c r="I75" s="22">
        <f>IF(H75&lt;&gt;0,J75/H75,0)</f>
        <v>0</v>
      </c>
      <c r="J75" s="23">
        <f>SUM(J62:J73)</f>
        <v>0</v>
      </c>
      <c r="K75" s="5"/>
      <c r="L75" s="21">
        <f>SUM(L62:L73)</f>
        <v>0</v>
      </c>
      <c r="M75" s="22">
        <f>IF(L75&lt;&gt;0,N75/L75,0)</f>
        <v>0</v>
      </c>
      <c r="N75" s="23">
        <f>SUM(N62:N73)</f>
        <v>0</v>
      </c>
      <c r="O75" s="5"/>
      <c r="P75" s="23">
        <f>SUM(P62:P73)</f>
        <v>0</v>
      </c>
      <c r="Q75" s="5"/>
    </row>
    <row r="76" spans="2:17" x14ac:dyDescent="0.25">
      <c r="B76" s="5"/>
      <c r="C76" s="5"/>
      <c r="D76" s="5"/>
      <c r="E76" s="5"/>
      <c r="F76" s="5"/>
      <c r="G76" s="5"/>
      <c r="H76" s="5"/>
      <c r="I76" s="5"/>
      <c r="J76" s="5"/>
      <c r="K76" s="5"/>
      <c r="L76" s="5"/>
      <c r="M76" s="5"/>
      <c r="N76" s="5"/>
      <c r="O76" s="5"/>
      <c r="P76" s="5"/>
      <c r="Q76" s="5"/>
    </row>
    <row r="77" spans="2:17" ht="15.6" x14ac:dyDescent="0.25">
      <c r="B77" s="73" t="str">
        <f>'5. Historical Wholesale'!B77</f>
        <v>Add Extra Host Here (II)</v>
      </c>
      <c r="C77" s="65"/>
      <c r="D77" s="197" t="s">
        <v>162</v>
      </c>
      <c r="E77" s="197"/>
      <c r="F77" s="197"/>
      <c r="G77" s="65"/>
      <c r="H77" s="197" t="s">
        <v>164</v>
      </c>
      <c r="I77" s="197"/>
      <c r="J77" s="197"/>
      <c r="K77" s="65"/>
      <c r="L77" s="197" t="s">
        <v>163</v>
      </c>
      <c r="M77" s="197"/>
      <c r="N77" s="197"/>
      <c r="O77" s="65"/>
      <c r="P77" s="140" t="s">
        <v>1014</v>
      </c>
      <c r="Q77" s="5"/>
    </row>
    <row r="78" spans="2:17" ht="15.6" x14ac:dyDescent="0.3">
      <c r="B78" s="16"/>
      <c r="C78" s="10"/>
      <c r="D78" s="17"/>
      <c r="E78" s="17"/>
      <c r="F78" s="17"/>
      <c r="G78" s="10"/>
      <c r="H78" s="17"/>
      <c r="I78" s="17"/>
      <c r="J78" s="17"/>
      <c r="K78" s="10"/>
      <c r="L78" s="17"/>
      <c r="M78" s="17"/>
      <c r="N78" s="17"/>
      <c r="O78" s="10"/>
      <c r="P78" s="17"/>
      <c r="Q78" s="5"/>
    </row>
    <row r="79" spans="2:17" ht="15.6" x14ac:dyDescent="0.3">
      <c r="B79" s="16" t="s">
        <v>113</v>
      </c>
      <c r="C79" s="10"/>
      <c r="D79" s="17" t="s">
        <v>114</v>
      </c>
      <c r="E79" s="17" t="s">
        <v>108</v>
      </c>
      <c r="F79" s="17" t="s">
        <v>115</v>
      </c>
      <c r="G79" s="10"/>
      <c r="H79" s="17" t="s">
        <v>114</v>
      </c>
      <c r="I79" s="17" t="s">
        <v>108</v>
      </c>
      <c r="J79" s="17" t="s">
        <v>115</v>
      </c>
      <c r="K79" s="10"/>
      <c r="L79" s="17" t="s">
        <v>114</v>
      </c>
      <c r="M79" s="17" t="s">
        <v>108</v>
      </c>
      <c r="N79" s="17" t="s">
        <v>115</v>
      </c>
      <c r="O79" s="10"/>
      <c r="P79" s="17" t="s">
        <v>115</v>
      </c>
      <c r="Q79" s="5"/>
    </row>
    <row r="80" spans="2:17" x14ac:dyDescent="0.25">
      <c r="B80" s="5"/>
      <c r="C80" s="5"/>
      <c r="D80" s="5"/>
      <c r="E80" s="5"/>
      <c r="F80" s="5"/>
      <c r="G80" s="5"/>
      <c r="H80" s="5"/>
      <c r="I80" s="5"/>
      <c r="J80" s="5"/>
      <c r="K80" s="5"/>
      <c r="L80" s="5"/>
      <c r="M80" s="5"/>
      <c r="N80" s="5"/>
      <c r="O80" s="5"/>
      <c r="P80" s="5"/>
      <c r="Q80" s="5"/>
    </row>
    <row r="81" spans="2:17" ht="15.6" x14ac:dyDescent="0.3">
      <c r="B81" s="19" t="s">
        <v>116</v>
      </c>
      <c r="C81" s="5"/>
      <c r="D81" s="28">
        <f>'5. Historical Wholesale'!D81</f>
        <v>0</v>
      </c>
      <c r="E81" s="29">
        <f>'4. UTRs and Sub-Transmission'!H67</f>
        <v>0</v>
      </c>
      <c r="F81" s="30">
        <f>D81*E81</f>
        <v>0</v>
      </c>
      <c r="G81" s="5"/>
      <c r="H81" s="28">
        <f>'5. Historical Wholesale'!H81</f>
        <v>0</v>
      </c>
      <c r="I81" s="29">
        <f>'4. UTRs and Sub-Transmission'!H69</f>
        <v>0</v>
      </c>
      <c r="J81" s="30">
        <f>H81*I81</f>
        <v>0</v>
      </c>
      <c r="K81" s="5"/>
      <c r="L81" s="28">
        <f>'5. Historical Wholesale'!L81</f>
        <v>0</v>
      </c>
      <c r="M81" s="29">
        <f>'4. UTRs and Sub-Transmission'!H71</f>
        <v>0</v>
      </c>
      <c r="N81" s="30">
        <f>L81*M81</f>
        <v>0</v>
      </c>
      <c r="O81" s="5"/>
      <c r="P81" s="18">
        <f t="shared" ref="P81:P92" si="21">J81+N81</f>
        <v>0</v>
      </c>
      <c r="Q81" s="5"/>
    </row>
    <row r="82" spans="2:17" ht="15.6" x14ac:dyDescent="0.3">
      <c r="B82" s="19" t="s">
        <v>117</v>
      </c>
      <c r="C82" s="5"/>
      <c r="D82" s="28">
        <f>'5. Historical Wholesale'!D82</f>
        <v>0</v>
      </c>
      <c r="E82" s="29">
        <f>E81</f>
        <v>0</v>
      </c>
      <c r="F82" s="30">
        <f t="shared" ref="F82:F92" si="22">D82*E82</f>
        <v>0</v>
      </c>
      <c r="G82" s="5"/>
      <c r="H82" s="28">
        <f>'5. Historical Wholesale'!H82</f>
        <v>0</v>
      </c>
      <c r="I82" s="29">
        <f>I81</f>
        <v>0</v>
      </c>
      <c r="J82" s="30">
        <f t="shared" ref="J82:J92" si="23">H82*I82</f>
        <v>0</v>
      </c>
      <c r="K82" s="5"/>
      <c r="L82" s="28">
        <f>'5. Historical Wholesale'!L82</f>
        <v>0</v>
      </c>
      <c r="M82" s="29">
        <f>M81</f>
        <v>0</v>
      </c>
      <c r="N82" s="30">
        <f t="shared" ref="N82:N92" si="24">L82*M82</f>
        <v>0</v>
      </c>
      <c r="O82" s="5"/>
      <c r="P82" s="18">
        <f t="shared" si="21"/>
        <v>0</v>
      </c>
      <c r="Q82" s="5"/>
    </row>
    <row r="83" spans="2:17" ht="15.6" x14ac:dyDescent="0.3">
      <c r="B83" s="19" t="s">
        <v>118</v>
      </c>
      <c r="C83" s="5"/>
      <c r="D83" s="28">
        <f>'5. Historical Wholesale'!D83</f>
        <v>0</v>
      </c>
      <c r="E83" s="29">
        <f t="shared" ref="E83:E92" si="25">E82</f>
        <v>0</v>
      </c>
      <c r="F83" s="30">
        <f t="shared" si="22"/>
        <v>0</v>
      </c>
      <c r="G83" s="5"/>
      <c r="H83" s="28">
        <f>'5. Historical Wholesale'!H83</f>
        <v>0</v>
      </c>
      <c r="I83" s="29">
        <f t="shared" ref="I83:I92" si="26">I82</f>
        <v>0</v>
      </c>
      <c r="J83" s="30">
        <f t="shared" si="23"/>
        <v>0</v>
      </c>
      <c r="K83" s="5"/>
      <c r="L83" s="28">
        <f>'5. Historical Wholesale'!L83</f>
        <v>0</v>
      </c>
      <c r="M83" s="29">
        <f>M82</f>
        <v>0</v>
      </c>
      <c r="N83" s="30">
        <f t="shared" si="24"/>
        <v>0</v>
      </c>
      <c r="O83" s="5"/>
      <c r="P83" s="18">
        <f t="shared" si="21"/>
        <v>0</v>
      </c>
      <c r="Q83" s="5"/>
    </row>
    <row r="84" spans="2:17" ht="15.6" x14ac:dyDescent="0.3">
      <c r="B84" s="19" t="s">
        <v>119</v>
      </c>
      <c r="C84" s="5"/>
      <c r="D84" s="28">
        <f>'5. Historical Wholesale'!D84</f>
        <v>0</v>
      </c>
      <c r="E84" s="29">
        <f t="shared" si="25"/>
        <v>0</v>
      </c>
      <c r="F84" s="30">
        <f t="shared" si="22"/>
        <v>0</v>
      </c>
      <c r="G84" s="5"/>
      <c r="H84" s="28">
        <f>'5. Historical Wholesale'!H84</f>
        <v>0</v>
      </c>
      <c r="I84" s="29">
        <f t="shared" si="26"/>
        <v>0</v>
      </c>
      <c r="J84" s="30">
        <f t="shared" si="23"/>
        <v>0</v>
      </c>
      <c r="K84" s="5"/>
      <c r="L84" s="28">
        <f>'5. Historical Wholesale'!L84</f>
        <v>0</v>
      </c>
      <c r="M84" s="29">
        <f t="shared" ref="M84:M92" si="27">M83</f>
        <v>0</v>
      </c>
      <c r="N84" s="30">
        <f t="shared" si="24"/>
        <v>0</v>
      </c>
      <c r="O84" s="5"/>
      <c r="P84" s="18">
        <f t="shared" si="21"/>
        <v>0</v>
      </c>
      <c r="Q84" s="5"/>
    </row>
    <row r="85" spans="2:17" ht="15.6" x14ac:dyDescent="0.3">
      <c r="B85" s="19" t="s">
        <v>120</v>
      </c>
      <c r="C85" s="5"/>
      <c r="D85" s="28">
        <f>'5. Historical Wholesale'!D85</f>
        <v>0</v>
      </c>
      <c r="E85" s="29">
        <f t="shared" si="25"/>
        <v>0</v>
      </c>
      <c r="F85" s="30">
        <f t="shared" si="22"/>
        <v>0</v>
      </c>
      <c r="G85" s="5"/>
      <c r="H85" s="28">
        <f>'5. Historical Wholesale'!H85</f>
        <v>0</v>
      </c>
      <c r="I85" s="29">
        <f t="shared" si="26"/>
        <v>0</v>
      </c>
      <c r="J85" s="30">
        <f t="shared" si="23"/>
        <v>0</v>
      </c>
      <c r="K85" s="5"/>
      <c r="L85" s="28">
        <f>'5. Historical Wholesale'!L85</f>
        <v>0</v>
      </c>
      <c r="M85" s="29">
        <f t="shared" si="27"/>
        <v>0</v>
      </c>
      <c r="N85" s="30">
        <f t="shared" si="24"/>
        <v>0</v>
      </c>
      <c r="O85" s="5"/>
      <c r="P85" s="18">
        <f t="shared" si="21"/>
        <v>0</v>
      </c>
      <c r="Q85" s="5"/>
    </row>
    <row r="86" spans="2:17" ht="15.6" x14ac:dyDescent="0.3">
      <c r="B86" s="19" t="s">
        <v>121</v>
      </c>
      <c r="C86" s="5"/>
      <c r="D86" s="28">
        <f>'5. Historical Wholesale'!D86</f>
        <v>0</v>
      </c>
      <c r="E86" s="29">
        <f t="shared" si="25"/>
        <v>0</v>
      </c>
      <c r="F86" s="30">
        <f t="shared" si="22"/>
        <v>0</v>
      </c>
      <c r="G86" s="5"/>
      <c r="H86" s="28">
        <f>'5. Historical Wholesale'!H86</f>
        <v>0</v>
      </c>
      <c r="I86" s="29">
        <f t="shared" si="26"/>
        <v>0</v>
      </c>
      <c r="J86" s="30">
        <f t="shared" si="23"/>
        <v>0</v>
      </c>
      <c r="K86" s="5"/>
      <c r="L86" s="28">
        <f>'5. Historical Wholesale'!L86</f>
        <v>0</v>
      </c>
      <c r="M86" s="29">
        <f t="shared" si="27"/>
        <v>0</v>
      </c>
      <c r="N86" s="30">
        <f t="shared" si="24"/>
        <v>0</v>
      </c>
      <c r="O86" s="5"/>
      <c r="P86" s="18">
        <f t="shared" si="21"/>
        <v>0</v>
      </c>
      <c r="Q86" s="5"/>
    </row>
    <row r="87" spans="2:17" ht="15.6" x14ac:dyDescent="0.3">
      <c r="B87" s="19" t="s">
        <v>122</v>
      </c>
      <c r="C87" s="5"/>
      <c r="D87" s="28">
        <f>'5. Historical Wholesale'!D87</f>
        <v>0</v>
      </c>
      <c r="E87" s="29">
        <f t="shared" si="25"/>
        <v>0</v>
      </c>
      <c r="F87" s="30">
        <f t="shared" si="22"/>
        <v>0</v>
      </c>
      <c r="G87" s="5"/>
      <c r="H87" s="28">
        <f>'5. Historical Wholesale'!H87</f>
        <v>0</v>
      </c>
      <c r="I87" s="29">
        <f t="shared" si="26"/>
        <v>0</v>
      </c>
      <c r="J87" s="30">
        <f t="shared" si="23"/>
        <v>0</v>
      </c>
      <c r="K87" s="5"/>
      <c r="L87" s="28">
        <f>'5. Historical Wholesale'!L87</f>
        <v>0</v>
      </c>
      <c r="M87" s="29">
        <f t="shared" si="27"/>
        <v>0</v>
      </c>
      <c r="N87" s="30">
        <f t="shared" si="24"/>
        <v>0</v>
      </c>
      <c r="O87" s="5"/>
      <c r="P87" s="18">
        <f t="shared" si="21"/>
        <v>0</v>
      </c>
      <c r="Q87" s="5"/>
    </row>
    <row r="88" spans="2:17" ht="15.6" x14ac:dyDescent="0.3">
      <c r="B88" s="19" t="s">
        <v>123</v>
      </c>
      <c r="C88" s="5"/>
      <c r="D88" s="28">
        <f>'5. Historical Wholesale'!D88</f>
        <v>0</v>
      </c>
      <c r="E88" s="29">
        <f t="shared" si="25"/>
        <v>0</v>
      </c>
      <c r="F88" s="30">
        <f t="shared" si="22"/>
        <v>0</v>
      </c>
      <c r="G88" s="5"/>
      <c r="H88" s="28">
        <f>'5. Historical Wholesale'!H88</f>
        <v>0</v>
      </c>
      <c r="I88" s="29">
        <f t="shared" si="26"/>
        <v>0</v>
      </c>
      <c r="J88" s="30">
        <f t="shared" si="23"/>
        <v>0</v>
      </c>
      <c r="K88" s="5"/>
      <c r="L88" s="28">
        <f>'5. Historical Wholesale'!L88</f>
        <v>0</v>
      </c>
      <c r="M88" s="29">
        <f t="shared" si="27"/>
        <v>0</v>
      </c>
      <c r="N88" s="30">
        <f t="shared" si="24"/>
        <v>0</v>
      </c>
      <c r="O88" s="5"/>
      <c r="P88" s="18">
        <f t="shared" si="21"/>
        <v>0</v>
      </c>
      <c r="Q88" s="5"/>
    </row>
    <row r="89" spans="2:17" ht="15.6" x14ac:dyDescent="0.3">
      <c r="B89" s="19" t="s">
        <v>124</v>
      </c>
      <c r="C89" s="5"/>
      <c r="D89" s="28">
        <f>'5. Historical Wholesale'!D89</f>
        <v>0</v>
      </c>
      <c r="E89" s="29">
        <f t="shared" si="25"/>
        <v>0</v>
      </c>
      <c r="F89" s="30">
        <f t="shared" si="22"/>
        <v>0</v>
      </c>
      <c r="G89" s="5"/>
      <c r="H89" s="28">
        <f>'5. Historical Wholesale'!H89</f>
        <v>0</v>
      </c>
      <c r="I89" s="29">
        <f t="shared" si="26"/>
        <v>0</v>
      </c>
      <c r="J89" s="30">
        <f t="shared" si="23"/>
        <v>0</v>
      </c>
      <c r="K89" s="5"/>
      <c r="L89" s="28">
        <f>'5. Historical Wholesale'!L89</f>
        <v>0</v>
      </c>
      <c r="M89" s="29">
        <f t="shared" si="27"/>
        <v>0</v>
      </c>
      <c r="N89" s="30">
        <f t="shared" si="24"/>
        <v>0</v>
      </c>
      <c r="O89" s="5"/>
      <c r="P89" s="18">
        <f t="shared" si="21"/>
        <v>0</v>
      </c>
      <c r="Q89" s="5"/>
    </row>
    <row r="90" spans="2:17" ht="15.6" x14ac:dyDescent="0.3">
      <c r="B90" s="19" t="s">
        <v>125</v>
      </c>
      <c r="C90" s="5"/>
      <c r="D90" s="28">
        <f>'5. Historical Wholesale'!D90</f>
        <v>0</v>
      </c>
      <c r="E90" s="29">
        <f t="shared" si="25"/>
        <v>0</v>
      </c>
      <c r="F90" s="30">
        <f t="shared" si="22"/>
        <v>0</v>
      </c>
      <c r="G90" s="5"/>
      <c r="H90" s="28">
        <f>'5. Historical Wholesale'!H90</f>
        <v>0</v>
      </c>
      <c r="I90" s="29">
        <f t="shared" si="26"/>
        <v>0</v>
      </c>
      <c r="J90" s="30">
        <f t="shared" si="23"/>
        <v>0</v>
      </c>
      <c r="K90" s="5"/>
      <c r="L90" s="28">
        <f>'5. Historical Wholesale'!L90</f>
        <v>0</v>
      </c>
      <c r="M90" s="29">
        <f t="shared" si="27"/>
        <v>0</v>
      </c>
      <c r="N90" s="30">
        <f t="shared" si="24"/>
        <v>0</v>
      </c>
      <c r="O90" s="5"/>
      <c r="P90" s="18">
        <f t="shared" si="21"/>
        <v>0</v>
      </c>
      <c r="Q90" s="5"/>
    </row>
    <row r="91" spans="2:17" ht="15.6" x14ac:dyDescent="0.3">
      <c r="B91" s="19" t="s">
        <v>126</v>
      </c>
      <c r="C91" s="5"/>
      <c r="D91" s="28">
        <f>'5. Historical Wholesale'!D91</f>
        <v>0</v>
      </c>
      <c r="E91" s="29">
        <f t="shared" si="25"/>
        <v>0</v>
      </c>
      <c r="F91" s="30">
        <f t="shared" si="22"/>
        <v>0</v>
      </c>
      <c r="G91" s="5"/>
      <c r="H91" s="28">
        <f>'5. Historical Wholesale'!H91</f>
        <v>0</v>
      </c>
      <c r="I91" s="29">
        <f t="shared" si="26"/>
        <v>0</v>
      </c>
      <c r="J91" s="30">
        <f t="shared" si="23"/>
        <v>0</v>
      </c>
      <c r="K91" s="5"/>
      <c r="L91" s="28">
        <f>'5. Historical Wholesale'!L91</f>
        <v>0</v>
      </c>
      <c r="M91" s="29">
        <f t="shared" si="27"/>
        <v>0</v>
      </c>
      <c r="N91" s="30">
        <f t="shared" si="24"/>
        <v>0</v>
      </c>
      <c r="O91" s="5"/>
      <c r="P91" s="18">
        <f t="shared" si="21"/>
        <v>0</v>
      </c>
      <c r="Q91" s="5"/>
    </row>
    <row r="92" spans="2:17" ht="15.6" x14ac:dyDescent="0.3">
      <c r="B92" s="19" t="s">
        <v>127</v>
      </c>
      <c r="C92" s="5"/>
      <c r="D92" s="28">
        <f>'5. Historical Wholesale'!D92</f>
        <v>0</v>
      </c>
      <c r="E92" s="29">
        <f t="shared" si="25"/>
        <v>0</v>
      </c>
      <c r="F92" s="30">
        <f t="shared" si="22"/>
        <v>0</v>
      </c>
      <c r="G92" s="5"/>
      <c r="H92" s="28">
        <f>'5. Historical Wholesale'!H92</f>
        <v>0</v>
      </c>
      <c r="I92" s="29">
        <f t="shared" si="26"/>
        <v>0</v>
      </c>
      <c r="J92" s="30">
        <f t="shared" si="23"/>
        <v>0</v>
      </c>
      <c r="K92" s="5"/>
      <c r="L92" s="28">
        <f>'5. Historical Wholesale'!L92</f>
        <v>0</v>
      </c>
      <c r="M92" s="29">
        <f t="shared" si="27"/>
        <v>0</v>
      </c>
      <c r="N92" s="30">
        <f t="shared" si="24"/>
        <v>0</v>
      </c>
      <c r="O92" s="5"/>
      <c r="P92" s="18">
        <f t="shared" si="21"/>
        <v>0</v>
      </c>
      <c r="Q92" s="5"/>
    </row>
    <row r="93" spans="2:17" x14ac:dyDescent="0.25">
      <c r="B93" s="5"/>
      <c r="C93" s="5"/>
      <c r="D93" s="5"/>
      <c r="E93" s="5"/>
      <c r="F93" s="5"/>
      <c r="G93" s="5"/>
      <c r="H93" s="5"/>
      <c r="I93" s="5"/>
      <c r="J93" s="5"/>
      <c r="K93" s="5"/>
      <c r="L93" s="5"/>
      <c r="M93" s="5"/>
      <c r="N93" s="5"/>
      <c r="O93" s="5"/>
      <c r="P93" s="5"/>
      <c r="Q93" s="5"/>
    </row>
    <row r="94" spans="2:17" ht="18.600000000000001" thickBot="1" x14ac:dyDescent="0.4">
      <c r="B94" s="20" t="s">
        <v>128</v>
      </c>
      <c r="C94" s="5"/>
      <c r="D94" s="21">
        <f>SUM(D81:D92)</f>
        <v>0</v>
      </c>
      <c r="E94" s="22">
        <f>IF(D94&lt;&gt;0,F94/D94,0)</f>
        <v>0</v>
      </c>
      <c r="F94" s="23">
        <f>SUM(F81:F92)</f>
        <v>0</v>
      </c>
      <c r="G94" s="5"/>
      <c r="H94" s="21">
        <f>SUM(H81:H92)</f>
        <v>0</v>
      </c>
      <c r="I94" s="22">
        <f>IF(H94&lt;&gt;0,J94/H94,0)</f>
        <v>0</v>
      </c>
      <c r="J94" s="23">
        <f>SUM(J81:J92)</f>
        <v>0</v>
      </c>
      <c r="K94" s="5"/>
      <c r="L94" s="21">
        <f>SUM(L81:L92)</f>
        <v>0</v>
      </c>
      <c r="M94" s="22">
        <f>IF(L94&lt;&gt;0,N94/L94,0)</f>
        <v>0</v>
      </c>
      <c r="N94" s="23">
        <f>SUM(N81:N92)</f>
        <v>0</v>
      </c>
      <c r="O94" s="5"/>
      <c r="P94" s="23">
        <f>SUM(P81:P92)</f>
        <v>0</v>
      </c>
      <c r="Q94" s="5"/>
    </row>
    <row r="95" spans="2:17" x14ac:dyDescent="0.25">
      <c r="B95" s="5"/>
      <c r="C95" s="5"/>
      <c r="D95" s="5"/>
      <c r="E95" s="5"/>
      <c r="F95" s="5"/>
      <c r="G95" s="5"/>
      <c r="H95" s="5"/>
      <c r="I95" s="5"/>
      <c r="J95" s="5"/>
      <c r="K95" s="5"/>
      <c r="L95" s="5"/>
      <c r="M95" s="5"/>
      <c r="N95" s="5"/>
      <c r="O95" s="5"/>
      <c r="P95" s="5"/>
      <c r="Q95" s="5"/>
    </row>
    <row r="96" spans="2:17" ht="15.6" x14ac:dyDescent="0.25">
      <c r="B96" s="66" t="s">
        <v>128</v>
      </c>
      <c r="C96" s="65"/>
      <c r="D96" s="197" t="s">
        <v>162</v>
      </c>
      <c r="E96" s="197"/>
      <c r="F96" s="197"/>
      <c r="G96" s="65"/>
      <c r="H96" s="197" t="s">
        <v>164</v>
      </c>
      <c r="I96" s="197"/>
      <c r="J96" s="197"/>
      <c r="K96" s="65"/>
      <c r="L96" s="197" t="s">
        <v>163</v>
      </c>
      <c r="M96" s="197"/>
      <c r="N96" s="197"/>
      <c r="O96" s="65"/>
      <c r="P96" s="140" t="s">
        <v>1014</v>
      </c>
      <c r="Q96" s="5"/>
    </row>
    <row r="97" spans="2:17" ht="15.6" x14ac:dyDescent="0.3">
      <c r="B97" s="5"/>
      <c r="C97" s="5"/>
      <c r="D97" s="198"/>
      <c r="E97" s="198"/>
      <c r="F97" s="198"/>
      <c r="G97" s="15"/>
      <c r="H97" s="198"/>
      <c r="I97" s="198"/>
      <c r="J97" s="198"/>
      <c r="K97" s="15"/>
      <c r="L97" s="198"/>
      <c r="M97" s="198"/>
      <c r="N97" s="198"/>
      <c r="O97" s="15"/>
      <c r="P97" s="14"/>
      <c r="Q97" s="5"/>
    </row>
    <row r="98" spans="2:17" ht="15.6" x14ac:dyDescent="0.3">
      <c r="B98" s="13" t="s">
        <v>113</v>
      </c>
      <c r="C98" s="5"/>
      <c r="D98" s="17" t="s">
        <v>114</v>
      </c>
      <c r="E98" s="17" t="s">
        <v>108</v>
      </c>
      <c r="F98" s="17" t="s">
        <v>115</v>
      </c>
      <c r="G98" s="10"/>
      <c r="H98" s="17" t="s">
        <v>114</v>
      </c>
      <c r="I98" s="17" t="s">
        <v>108</v>
      </c>
      <c r="J98" s="17" t="s">
        <v>115</v>
      </c>
      <c r="K98" s="10"/>
      <c r="L98" s="17" t="s">
        <v>114</v>
      </c>
      <c r="M98" s="17" t="s">
        <v>108</v>
      </c>
      <c r="N98" s="17" t="s">
        <v>115</v>
      </c>
      <c r="O98" s="10"/>
      <c r="P98" s="17" t="s">
        <v>115</v>
      </c>
      <c r="Q98" s="5"/>
    </row>
    <row r="99" spans="2:17" x14ac:dyDescent="0.25">
      <c r="B99" s="5"/>
      <c r="C99" s="5"/>
      <c r="D99" s="5"/>
      <c r="E99" s="5"/>
      <c r="F99" s="5"/>
      <c r="G99" s="5"/>
      <c r="H99" s="5"/>
      <c r="I99" s="5"/>
      <c r="J99" s="5"/>
      <c r="K99" s="5"/>
      <c r="L99" s="5"/>
      <c r="M99" s="5"/>
      <c r="N99" s="5"/>
      <c r="O99" s="5"/>
      <c r="P99" s="5"/>
      <c r="Q99" s="5"/>
    </row>
    <row r="100" spans="2:17" ht="15.6" x14ac:dyDescent="0.3">
      <c r="B100" s="19" t="s">
        <v>116</v>
      </c>
      <c r="C100" s="5"/>
      <c r="D100" s="24">
        <f>D24+D43+D62+D81</f>
        <v>144236.78813554088</v>
      </c>
      <c r="E100" s="27">
        <f t="shared" ref="E100:E111" si="28">IF(D100&lt;&gt;0,F100/D100,0)</f>
        <v>4.9243387497326081</v>
      </c>
      <c r="F100" s="18">
        <f>F24+F43+F62+F81</f>
        <v>710270.80495281646</v>
      </c>
      <c r="G100" s="5"/>
      <c r="H100" s="24">
        <f>H24+H43+H62+H81</f>
        <v>145552.6964622841</v>
      </c>
      <c r="I100" s="27">
        <f t="shared" ref="I100:I111" si="29">IF(H100&lt;&gt;0,J100/H100,0)</f>
        <v>0.80499023531563985</v>
      </c>
      <c r="J100" s="18">
        <f>J24+J43+J62+J81</f>
        <v>117168.49937599998</v>
      </c>
      <c r="K100" s="5"/>
      <c r="L100" s="24">
        <f>L24+L43+L62+L81</f>
        <v>138102.51999999999</v>
      </c>
      <c r="M100" s="27">
        <f t="shared" ref="M100:M111" si="30">IF(L100&lt;&gt;0,N100/L100,0)</f>
        <v>2.7341344132170802</v>
      </c>
      <c r="N100" s="18">
        <f>N24+N43+N62+N81</f>
        <v>377590.85248400003</v>
      </c>
      <c r="O100" s="5"/>
      <c r="P100" s="18">
        <f t="shared" ref="P100:P111" si="31">J100+N100</f>
        <v>494759.35186</v>
      </c>
      <c r="Q100" s="5"/>
    </row>
    <row r="101" spans="2:17" ht="15.6" x14ac:dyDescent="0.3">
      <c r="B101" s="19" t="s">
        <v>117</v>
      </c>
      <c r="C101" s="5"/>
      <c r="D101" s="24">
        <f t="shared" ref="D101:D111" si="32">D25+D44+D63+D82</f>
        <v>140779.79486117256</v>
      </c>
      <c r="E101" s="27">
        <f t="shared" si="28"/>
        <v>4.9454738000290579</v>
      </c>
      <c r="F101" s="18">
        <f t="shared" ref="F101:F111" si="33">F25+F44+F63+F82</f>
        <v>696222.78705939429</v>
      </c>
      <c r="G101" s="5"/>
      <c r="H101" s="24">
        <f t="shared" ref="H101:H111" si="34">H25+H44+H63+H82</f>
        <v>145913.96330760905</v>
      </c>
      <c r="I101" s="27">
        <f t="shared" si="29"/>
        <v>0.81987681225407116</v>
      </c>
      <c r="J101" s="18">
        <f t="shared" ref="J101:J111" si="35">J25+J44+J63+J82</f>
        <v>119631.47510000001</v>
      </c>
      <c r="K101" s="5"/>
      <c r="L101" s="24">
        <f t="shared" ref="L101:L111" si="36">L25+L44+L63+L82</f>
        <v>140996.75</v>
      </c>
      <c r="M101" s="27">
        <f t="shared" si="30"/>
        <v>2.734261545212922</v>
      </c>
      <c r="N101" s="18">
        <f t="shared" ref="N101:N111" si="37">N25+N44+N63+N82</f>
        <v>385521.99152500008</v>
      </c>
      <c r="O101" s="5"/>
      <c r="P101" s="18">
        <f t="shared" si="31"/>
        <v>505153.46662500012</v>
      </c>
      <c r="Q101" s="5"/>
    </row>
    <row r="102" spans="2:17" ht="15.6" x14ac:dyDescent="0.3">
      <c r="B102" s="19" t="s">
        <v>118</v>
      </c>
      <c r="C102" s="5"/>
      <c r="D102" s="24">
        <f t="shared" si="32"/>
        <v>143410.30825909865</v>
      </c>
      <c r="E102" s="27">
        <f t="shared" si="28"/>
        <v>4.9527367802161635</v>
      </c>
      <c r="F102" s="18">
        <f t="shared" si="33"/>
        <v>710273.50837697566</v>
      </c>
      <c r="G102" s="5"/>
      <c r="H102" s="24">
        <f t="shared" si="34"/>
        <v>144575.30846830737</v>
      </c>
      <c r="I102" s="27">
        <f t="shared" si="29"/>
        <v>0.82555499519590525</v>
      </c>
      <c r="J102" s="18">
        <f t="shared" si="35"/>
        <v>119354.868088</v>
      </c>
      <c r="K102" s="5"/>
      <c r="L102" s="24">
        <f t="shared" si="36"/>
        <v>141405.26</v>
      </c>
      <c r="M102" s="27">
        <f t="shared" si="30"/>
        <v>2.7236748254060705</v>
      </c>
      <c r="N102" s="18">
        <f t="shared" si="37"/>
        <v>385141.94684200006</v>
      </c>
      <c r="O102" s="5"/>
      <c r="P102" s="18">
        <f t="shared" si="31"/>
        <v>504496.81493000005</v>
      </c>
      <c r="Q102" s="5"/>
    </row>
    <row r="103" spans="2:17" ht="15.6" x14ac:dyDescent="0.3">
      <c r="B103" s="19" t="s">
        <v>119</v>
      </c>
      <c r="C103" s="5"/>
      <c r="D103" s="24">
        <f t="shared" si="32"/>
        <v>124401.62722661211</v>
      </c>
      <c r="E103" s="27">
        <f t="shared" si="28"/>
        <v>4.929897961665775</v>
      </c>
      <c r="F103" s="18">
        <f t="shared" si="33"/>
        <v>613287.32849238056</v>
      </c>
      <c r="G103" s="5"/>
      <c r="H103" s="24">
        <f t="shared" si="34"/>
        <v>143913.4299496983</v>
      </c>
      <c r="I103" s="27">
        <f t="shared" si="29"/>
        <v>0.81600191758865437</v>
      </c>
      <c r="J103" s="18">
        <f t="shared" si="35"/>
        <v>117433.63480571429</v>
      </c>
      <c r="K103" s="5"/>
      <c r="L103" s="24">
        <f t="shared" si="36"/>
        <v>132766.77351778658</v>
      </c>
      <c r="M103" s="27">
        <f t="shared" si="30"/>
        <v>2.7399516488682756</v>
      </c>
      <c r="N103" s="18">
        <f t="shared" si="37"/>
        <v>363774.54001498024</v>
      </c>
      <c r="O103" s="5"/>
      <c r="P103" s="18">
        <f t="shared" si="31"/>
        <v>481208.17482069455</v>
      </c>
      <c r="Q103" s="5"/>
    </row>
    <row r="104" spans="2:17" ht="15.6" x14ac:dyDescent="0.3">
      <c r="B104" s="19" t="s">
        <v>120</v>
      </c>
      <c r="C104" s="5"/>
      <c r="D104" s="24">
        <f t="shared" si="32"/>
        <v>175686.53297316158</v>
      </c>
      <c r="E104" s="27">
        <f t="shared" si="28"/>
        <v>4.9576752611312696</v>
      </c>
      <c r="F104" s="18">
        <f t="shared" si="33"/>
        <v>870996.77823496622</v>
      </c>
      <c r="G104" s="5"/>
      <c r="H104" s="24">
        <f t="shared" si="34"/>
        <v>175861.27045597852</v>
      </c>
      <c r="I104" s="27">
        <f t="shared" si="29"/>
        <v>0.81653907694215855</v>
      </c>
      <c r="J104" s="18">
        <f t="shared" si="35"/>
        <v>143597.59944799999</v>
      </c>
      <c r="K104" s="5"/>
      <c r="L104" s="24">
        <f t="shared" si="36"/>
        <v>167933.46</v>
      </c>
      <c r="M104" s="27">
        <f t="shared" si="30"/>
        <v>2.7501550916773825</v>
      </c>
      <c r="N104" s="18">
        <f t="shared" si="37"/>
        <v>461843.06008200004</v>
      </c>
      <c r="O104" s="5"/>
      <c r="P104" s="18">
        <f t="shared" si="31"/>
        <v>605440.65953000006</v>
      </c>
      <c r="Q104" s="5"/>
    </row>
    <row r="105" spans="2:17" ht="15.6" x14ac:dyDescent="0.3">
      <c r="B105" s="19" t="s">
        <v>121</v>
      </c>
      <c r="C105" s="5"/>
      <c r="D105" s="24">
        <f t="shared" si="32"/>
        <v>185709.40904051487</v>
      </c>
      <c r="E105" s="27">
        <f t="shared" si="28"/>
        <v>4.9199390649209214</v>
      </c>
      <c r="F105" s="18">
        <f t="shared" si="33"/>
        <v>913678.97626180761</v>
      </c>
      <c r="G105" s="5"/>
      <c r="H105" s="24">
        <f t="shared" si="34"/>
        <v>213960.75527928097</v>
      </c>
      <c r="I105" s="27">
        <f t="shared" si="29"/>
        <v>0.76914387994748268</v>
      </c>
      <c r="J105" s="18">
        <f t="shared" si="35"/>
        <v>164566.605472</v>
      </c>
      <c r="K105" s="5"/>
      <c r="L105" s="24">
        <f t="shared" si="36"/>
        <v>193160.44</v>
      </c>
      <c r="M105" s="27">
        <f t="shared" si="30"/>
        <v>2.7426658245756741</v>
      </c>
      <c r="N105" s="18">
        <f t="shared" si="37"/>
        <v>529774.53744800005</v>
      </c>
      <c r="O105" s="5"/>
      <c r="P105" s="18">
        <f t="shared" si="31"/>
        <v>694341.14292000001</v>
      </c>
      <c r="Q105" s="5"/>
    </row>
    <row r="106" spans="2:17" ht="15.6" x14ac:dyDescent="0.3">
      <c r="B106" s="19" t="s">
        <v>122</v>
      </c>
      <c r="C106" s="5"/>
      <c r="D106" s="24">
        <f t="shared" si="32"/>
        <v>187387.0716347564</v>
      </c>
      <c r="E106" s="27">
        <f t="shared" si="28"/>
        <v>4.9247400728683131</v>
      </c>
      <c r="F106" s="18">
        <f t="shared" si="33"/>
        <v>922832.62081712997</v>
      </c>
      <c r="G106" s="5"/>
      <c r="H106" s="24">
        <f t="shared" si="34"/>
        <v>193002.37263422899</v>
      </c>
      <c r="I106" s="27">
        <f t="shared" si="29"/>
        <v>0.80640216519492502</v>
      </c>
      <c r="J106" s="18">
        <f t="shared" si="35"/>
        <v>155637.53117999999</v>
      </c>
      <c r="K106" s="5"/>
      <c r="L106" s="24">
        <f t="shared" si="36"/>
        <v>182833.35</v>
      </c>
      <c r="M106" s="27">
        <f t="shared" si="30"/>
        <v>2.7409484196674185</v>
      </c>
      <c r="N106" s="18">
        <f t="shared" si="37"/>
        <v>501136.78174500004</v>
      </c>
      <c r="O106" s="5"/>
      <c r="P106" s="18">
        <f t="shared" si="31"/>
        <v>656774.31292499998</v>
      </c>
      <c r="Q106" s="5"/>
    </row>
    <row r="107" spans="2:17" ht="15.6" x14ac:dyDescent="0.3">
      <c r="B107" s="19" t="s">
        <v>123</v>
      </c>
      <c r="C107" s="5"/>
      <c r="D107" s="24">
        <f t="shared" si="32"/>
        <v>193109.50635459195</v>
      </c>
      <c r="E107" s="27">
        <f t="shared" si="28"/>
        <v>5.0406059295079917</v>
      </c>
      <c r="F107" s="18">
        <f t="shared" si="33"/>
        <v>973388.92277531745</v>
      </c>
      <c r="G107" s="5"/>
      <c r="H107" s="24">
        <f t="shared" si="34"/>
        <v>205688.83000000002</v>
      </c>
      <c r="I107" s="27">
        <f t="shared" si="29"/>
        <v>0.85822204250955181</v>
      </c>
      <c r="J107" s="18">
        <f t="shared" si="35"/>
        <v>176526.68780399999</v>
      </c>
      <c r="K107" s="5"/>
      <c r="L107" s="24">
        <f t="shared" si="36"/>
        <v>205688.83000000002</v>
      </c>
      <c r="M107" s="27">
        <f t="shared" si="30"/>
        <v>2.7576874410778651</v>
      </c>
      <c r="N107" s="18">
        <f t="shared" si="37"/>
        <v>567225.50326100003</v>
      </c>
      <c r="O107" s="5"/>
      <c r="P107" s="18">
        <f t="shared" si="31"/>
        <v>743752.19106500002</v>
      </c>
      <c r="Q107" s="5"/>
    </row>
    <row r="108" spans="2:17" ht="15.6" x14ac:dyDescent="0.3">
      <c r="B108" s="19" t="s">
        <v>124</v>
      </c>
      <c r="C108" s="5"/>
      <c r="D108" s="24">
        <f t="shared" si="32"/>
        <v>152462.36845103584</v>
      </c>
      <c r="E108" s="27">
        <f t="shared" si="28"/>
        <v>4.9525324736212371</v>
      </c>
      <c r="F108" s="18">
        <f t="shared" si="33"/>
        <v>755074.83075896103</v>
      </c>
      <c r="G108" s="5"/>
      <c r="H108" s="24">
        <f t="shared" si="34"/>
        <v>159115.97907957275</v>
      </c>
      <c r="I108" s="27">
        <f t="shared" si="29"/>
        <v>0.81552941600608242</v>
      </c>
      <c r="J108" s="18">
        <f t="shared" si="35"/>
        <v>129763.76149599999</v>
      </c>
      <c r="K108" s="5"/>
      <c r="L108" s="24">
        <f t="shared" si="36"/>
        <v>151346.42000000001</v>
      </c>
      <c r="M108" s="27">
        <f t="shared" si="30"/>
        <v>2.7557023635841533</v>
      </c>
      <c r="N108" s="18">
        <f t="shared" si="37"/>
        <v>417065.68731400004</v>
      </c>
      <c r="O108" s="5"/>
      <c r="P108" s="18">
        <f t="shared" si="31"/>
        <v>546829.44880999997</v>
      </c>
      <c r="Q108" s="5"/>
    </row>
    <row r="109" spans="2:17" ht="15.6" x14ac:dyDescent="0.3">
      <c r="B109" s="19" t="s">
        <v>125</v>
      </c>
      <c r="C109" s="5"/>
      <c r="D109" s="24">
        <f t="shared" si="32"/>
        <v>135420.80438389382</v>
      </c>
      <c r="E109" s="27">
        <f t="shared" si="28"/>
        <v>4.9747464901761029</v>
      </c>
      <c r="F109" s="18">
        <f t="shared" si="33"/>
        <v>673684.17130560044</v>
      </c>
      <c r="G109" s="5"/>
      <c r="H109" s="24">
        <f t="shared" si="34"/>
        <v>136462.62843348549</v>
      </c>
      <c r="I109" s="27">
        <f t="shared" si="29"/>
        <v>0.81927445686343092</v>
      </c>
      <c r="J109" s="18">
        <f t="shared" si="35"/>
        <v>111800.34579200001</v>
      </c>
      <c r="K109" s="5"/>
      <c r="L109" s="24">
        <f t="shared" si="36"/>
        <v>130266.84</v>
      </c>
      <c r="M109" s="27">
        <f t="shared" si="30"/>
        <v>2.7577330295875759</v>
      </c>
      <c r="N109" s="18">
        <f t="shared" si="37"/>
        <v>359241.16732800001</v>
      </c>
      <c r="O109" s="5"/>
      <c r="P109" s="18">
        <f t="shared" si="31"/>
        <v>471041.51312000002</v>
      </c>
      <c r="Q109" s="5"/>
    </row>
    <row r="110" spans="2:17" ht="15.6" x14ac:dyDescent="0.3">
      <c r="B110" s="19" t="s">
        <v>126</v>
      </c>
      <c r="C110" s="5"/>
      <c r="D110" s="24">
        <f t="shared" si="32"/>
        <v>142430.96164605179</v>
      </c>
      <c r="E110" s="27">
        <f t="shared" si="28"/>
        <v>4.9703711350199677</v>
      </c>
      <c r="F110" s="18">
        <f t="shared" si="33"/>
        <v>707934.74049867189</v>
      </c>
      <c r="G110" s="5"/>
      <c r="H110" s="24">
        <f t="shared" si="34"/>
        <v>152558.9279224507</v>
      </c>
      <c r="I110" s="27">
        <f t="shared" si="29"/>
        <v>0.82364924934365968</v>
      </c>
      <c r="J110" s="18">
        <f t="shared" si="35"/>
        <v>125655.046464</v>
      </c>
      <c r="K110" s="5"/>
      <c r="L110" s="24">
        <f t="shared" si="36"/>
        <v>146277.28</v>
      </c>
      <c r="M110" s="27">
        <f t="shared" si="30"/>
        <v>2.7596031767612854</v>
      </c>
      <c r="N110" s="18">
        <f t="shared" si="37"/>
        <v>403667.24657600001</v>
      </c>
      <c r="O110" s="5"/>
      <c r="P110" s="18">
        <f t="shared" si="31"/>
        <v>529322.29304000002</v>
      </c>
      <c r="Q110" s="5"/>
    </row>
    <row r="111" spans="2:17" ht="15.6" x14ac:dyDescent="0.3">
      <c r="B111" s="19" t="s">
        <v>127</v>
      </c>
      <c r="C111" s="5"/>
      <c r="D111" s="24">
        <f t="shared" si="32"/>
        <v>148745.09015791968</v>
      </c>
      <c r="E111" s="27">
        <f t="shared" si="28"/>
        <v>4.9601165397310023</v>
      </c>
      <c r="F111" s="18">
        <f t="shared" si="33"/>
        <v>737792.98189607647</v>
      </c>
      <c r="G111" s="5"/>
      <c r="H111" s="24">
        <f t="shared" si="34"/>
        <v>150061.07785704199</v>
      </c>
      <c r="I111" s="27">
        <f t="shared" si="29"/>
        <v>0.81497199872512416</v>
      </c>
      <c r="J111" s="18">
        <f t="shared" si="35"/>
        <v>122295.57655199998</v>
      </c>
      <c r="K111" s="5"/>
      <c r="L111" s="24">
        <f t="shared" si="36"/>
        <v>142590.54</v>
      </c>
      <c r="M111" s="27">
        <f t="shared" si="30"/>
        <v>2.7563605125417157</v>
      </c>
      <c r="N111" s="18">
        <f t="shared" si="37"/>
        <v>393030.93391800002</v>
      </c>
      <c r="O111" s="5"/>
      <c r="P111" s="18">
        <f t="shared" si="31"/>
        <v>515326.51046999998</v>
      </c>
      <c r="Q111" s="5"/>
    </row>
    <row r="112" spans="2:17" x14ac:dyDescent="0.25">
      <c r="B112" s="5"/>
      <c r="C112" s="5"/>
      <c r="D112" s="5"/>
      <c r="E112" s="5"/>
      <c r="F112" s="5"/>
      <c r="G112" s="5"/>
      <c r="H112" s="5"/>
      <c r="I112" s="5"/>
      <c r="J112" s="5"/>
      <c r="K112" s="5"/>
      <c r="L112" s="5"/>
      <c r="M112" s="5"/>
      <c r="N112" s="5"/>
      <c r="O112" s="5"/>
      <c r="P112" s="18"/>
      <c r="Q112" s="5"/>
    </row>
    <row r="113" spans="2:17" ht="18.600000000000001" thickBot="1" x14ac:dyDescent="0.4">
      <c r="B113" s="20" t="s">
        <v>128</v>
      </c>
      <c r="C113" s="5"/>
      <c r="D113" s="21">
        <f>SUM(D100:D111)</f>
        <v>1873780.26312435</v>
      </c>
      <c r="E113" s="22">
        <f>IF(D113&lt;&gt;0,F113/D113,0)</f>
        <v>4.9554574963595321</v>
      </c>
      <c r="F113" s="23">
        <f>SUM(F100:F111)</f>
        <v>9285438.4514300972</v>
      </c>
      <c r="G113" s="5"/>
      <c r="H113" s="21">
        <f>SUM(H100:H111)</f>
        <v>1966667.2398499383</v>
      </c>
      <c r="I113" s="22">
        <f>IF(H113&lt;&gt;0,J113/H113,0)</f>
        <v>0.81530398182666619</v>
      </c>
      <c r="J113" s="23">
        <f>SUM(J100:J111)</f>
        <v>1603431.6315777139</v>
      </c>
      <c r="K113" s="5"/>
      <c r="L113" s="21">
        <f>SUM(L100:L111)</f>
        <v>1873368.4635177867</v>
      </c>
      <c r="M113" s="22">
        <f>IF(L113&lt;&gt;0,N113/L113,0)</f>
        <v>2.7463973845682985</v>
      </c>
      <c r="N113" s="23">
        <f>SUM(N100:N111)</f>
        <v>5145014.248537981</v>
      </c>
      <c r="O113" s="5"/>
      <c r="P113" s="23">
        <f>SUM(P100:P111)</f>
        <v>6748445.8801156953</v>
      </c>
      <c r="Q113" s="5"/>
    </row>
    <row r="115" spans="2:17" x14ac:dyDescent="0.25">
      <c r="N115" s="77" t="s">
        <v>177</v>
      </c>
      <c r="P115" s="79">
        <f>'4. UTRs and Sub-Transmission'!H76</f>
        <v>0</v>
      </c>
    </row>
    <row r="117" spans="2:17" ht="13.8" thickBot="1" x14ac:dyDescent="0.3">
      <c r="N117" s="78" t="s">
        <v>178</v>
      </c>
      <c r="P117" s="23">
        <f>P113+P115</f>
        <v>6748445.8801156953</v>
      </c>
    </row>
  </sheetData>
  <sheetProtection algorithmName="SHA-512" hashValue="vtW1YnkBNyhNAur1BaVXdLgX5MQraKFDiYFN/FN6KWfxwYL2c3lr/K+0PF8dVNiB1roswpwP1kaAfFhvaRadLg==" saltValue="zS+AWO6Esv+7Ej3IuZfkPQ==" spinCount="100000" sheet="1" objects="1" scenarios="1"/>
  <mergeCells count="22">
    <mergeCell ref="B13:L13"/>
    <mergeCell ref="D20:F20"/>
    <mergeCell ref="H20:J20"/>
    <mergeCell ref="L20:N20"/>
    <mergeCell ref="D39:F39"/>
    <mergeCell ref="H39:J39"/>
    <mergeCell ref="L39:N39"/>
    <mergeCell ref="H97:J97"/>
    <mergeCell ref="L97:N97"/>
    <mergeCell ref="D21:F21"/>
    <mergeCell ref="H21:J21"/>
    <mergeCell ref="L21:N21"/>
    <mergeCell ref="D97:F97"/>
    <mergeCell ref="D96:F96"/>
    <mergeCell ref="H96:J96"/>
    <mergeCell ref="L96:N96"/>
    <mergeCell ref="D58:F58"/>
    <mergeCell ref="H58:J58"/>
    <mergeCell ref="L58:N58"/>
    <mergeCell ref="D77:F77"/>
    <mergeCell ref="H77:J77"/>
    <mergeCell ref="L77:N77"/>
  </mergeCells>
  <phoneticPr fontId="23" type="noConversion"/>
  <pageMargins left="0.74803149606299213" right="0.51181102362204722" top="0.98425196850393704" bottom="0.35433070866141736" header="0.51181102362204722" footer="0.15748031496062992"/>
  <pageSetup scale="49" orientation="portrait" r:id="rId1"/>
  <headerFooter alignWithMargins="0"/>
  <rowBreaks count="1" manualBreakCount="1">
    <brk id="95" max="16" man="1"/>
  </rowBreaks>
  <colBreaks count="1" manualBreakCount="1">
    <brk id="24" max="72"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3:Q117"/>
  <sheetViews>
    <sheetView showGridLines="0" view="pageBreakPreview" topLeftCell="B1" zoomScale="70" zoomScaleNormal="80" zoomScaleSheetLayoutView="70" workbookViewId="0">
      <pane ySplit="16" topLeftCell="A17" activePane="bottomLeft" state="frozenSplit"/>
      <selection activeCell="I26" sqref="I26"/>
      <selection pane="bottomLeft" activeCell="I26" sqref="I26"/>
    </sheetView>
  </sheetViews>
  <sheetFormatPr defaultColWidth="9.33203125" defaultRowHeight="13.2" x14ac:dyDescent="0.25"/>
  <cols>
    <col min="1" max="1" width="11.6640625" style="7" hidden="1" customWidth="1"/>
    <col min="2" max="2" width="30.33203125" style="7" customWidth="1"/>
    <col min="3" max="3" width="3.6640625" style="7" customWidth="1"/>
    <col min="4" max="4" width="14.44140625" style="7" customWidth="1"/>
    <col min="5" max="5" width="10.33203125" style="7" bestFit="1" customWidth="1"/>
    <col min="6" max="6" width="14.44140625" style="7" customWidth="1"/>
    <col min="7" max="7" width="2.6640625" style="7" customWidth="1"/>
    <col min="8" max="8" width="14.44140625" style="7" customWidth="1"/>
    <col min="9" max="9" width="9.6640625" style="7" bestFit="1" customWidth="1"/>
    <col min="10" max="10" width="14.44140625" style="7" customWidth="1"/>
    <col min="11" max="11" width="3.33203125" style="7" customWidth="1"/>
    <col min="12" max="12" width="14.44140625" style="7" customWidth="1"/>
    <col min="13" max="13" width="9.6640625" style="7" bestFit="1" customWidth="1"/>
    <col min="14" max="14" width="14.44140625" style="7" customWidth="1"/>
    <col min="15" max="15" width="3.6640625" style="7" customWidth="1"/>
    <col min="16" max="16" width="20.33203125" style="7" bestFit="1" customWidth="1"/>
    <col min="17" max="16384" width="9.33203125" style="7"/>
  </cols>
  <sheetData>
    <row r="13" spans="2:13" ht="32.25" customHeight="1" x14ac:dyDescent="0.25">
      <c r="B13" s="187" t="s">
        <v>1305</v>
      </c>
      <c r="C13" s="187"/>
      <c r="D13" s="187"/>
      <c r="E13" s="187"/>
      <c r="F13" s="187"/>
      <c r="G13" s="187"/>
      <c r="H13" s="187"/>
      <c r="I13" s="187"/>
      <c r="J13" s="187"/>
      <c r="K13" s="187"/>
      <c r="L13" s="187"/>
      <c r="M13" s="187"/>
    </row>
    <row r="14" spans="2:13" ht="0.75" customHeight="1" x14ac:dyDescent="0.25"/>
    <row r="15" spans="2:13" ht="0.75" customHeight="1" x14ac:dyDescent="0.25"/>
    <row r="16" spans="2:13" ht="0.75" customHeight="1" x14ac:dyDescent="0.25"/>
    <row r="17" spans="2:17" ht="0.75" customHeight="1" x14ac:dyDescent="0.25"/>
    <row r="18" spans="2:17" ht="0.75" customHeight="1" x14ac:dyDescent="0.25"/>
    <row r="19" spans="2:17" ht="0.75" customHeight="1" x14ac:dyDescent="0.3">
      <c r="B19" s="5"/>
      <c r="C19" s="5"/>
      <c r="D19" s="6"/>
      <c r="E19" s="9"/>
      <c r="F19" s="5"/>
      <c r="G19" s="9"/>
      <c r="H19" s="5"/>
    </row>
    <row r="20" spans="2:17" ht="15.6" x14ac:dyDescent="0.25">
      <c r="B20" s="66" t="s">
        <v>161</v>
      </c>
      <c r="C20" s="65"/>
      <c r="D20" s="197" t="s">
        <v>162</v>
      </c>
      <c r="E20" s="197"/>
      <c r="F20" s="197"/>
      <c r="G20" s="65"/>
      <c r="H20" s="197" t="s">
        <v>164</v>
      </c>
      <c r="I20" s="197"/>
      <c r="J20" s="197"/>
      <c r="K20" s="65"/>
      <c r="L20" s="197" t="s">
        <v>163</v>
      </c>
      <c r="M20" s="197"/>
      <c r="N20" s="197"/>
      <c r="O20" s="65"/>
      <c r="P20" s="66" t="s">
        <v>1014</v>
      </c>
      <c r="Q20" s="5"/>
    </row>
    <row r="21" spans="2:17" ht="15.6" x14ac:dyDescent="0.3">
      <c r="B21" s="5"/>
      <c r="C21" s="5"/>
      <c r="D21" s="198"/>
      <c r="E21" s="198"/>
      <c r="F21" s="198"/>
      <c r="G21" s="15"/>
      <c r="H21" s="198"/>
      <c r="I21" s="198"/>
      <c r="J21" s="198"/>
      <c r="K21" s="15"/>
      <c r="L21" s="198"/>
      <c r="M21" s="198"/>
      <c r="N21" s="198"/>
      <c r="O21" s="5"/>
      <c r="P21" s="14"/>
      <c r="Q21" s="12"/>
    </row>
    <row r="22" spans="2:17" ht="15.6" x14ac:dyDescent="0.3">
      <c r="B22" s="16" t="s">
        <v>113</v>
      </c>
      <c r="C22" s="10"/>
      <c r="D22" s="17" t="s">
        <v>114</v>
      </c>
      <c r="E22" s="17" t="s">
        <v>108</v>
      </c>
      <c r="F22" s="17" t="s">
        <v>115</v>
      </c>
      <c r="G22" s="10"/>
      <c r="H22" s="17" t="s">
        <v>114</v>
      </c>
      <c r="I22" s="17" t="s">
        <v>108</v>
      </c>
      <c r="J22" s="17" t="s">
        <v>115</v>
      </c>
      <c r="K22" s="10"/>
      <c r="L22" s="17" t="s">
        <v>114</v>
      </c>
      <c r="M22" s="17" t="s">
        <v>108</v>
      </c>
      <c r="N22" s="17" t="s">
        <v>115</v>
      </c>
      <c r="O22" s="10"/>
      <c r="P22" s="17" t="s">
        <v>115</v>
      </c>
      <c r="Q22" s="5"/>
    </row>
    <row r="23" spans="2:17" x14ac:dyDescent="0.25">
      <c r="B23" s="5"/>
      <c r="C23" s="5"/>
      <c r="D23" s="5"/>
      <c r="E23" s="5"/>
      <c r="F23" s="5"/>
      <c r="G23" s="5"/>
      <c r="H23" s="5"/>
      <c r="I23" s="5"/>
      <c r="J23" s="5"/>
      <c r="K23" s="5"/>
      <c r="L23" s="5"/>
      <c r="M23" s="5"/>
      <c r="N23" s="5"/>
      <c r="O23" s="5"/>
      <c r="P23" s="5"/>
      <c r="Q23" s="5"/>
    </row>
    <row r="24" spans="2:17" ht="15.6" x14ac:dyDescent="0.3">
      <c r="B24" s="19" t="s">
        <v>116</v>
      </c>
      <c r="C24" s="5"/>
      <c r="D24" s="28">
        <f>'5. Historical Wholesale'!D24</f>
        <v>115438</v>
      </c>
      <c r="E24" s="29">
        <f>'4. UTRs and Sub-Transmission'!L23</f>
        <v>5.13</v>
      </c>
      <c r="F24" s="30">
        <f t="shared" ref="F24:F35" si="0">D24*E24</f>
        <v>592196.93999999994</v>
      </c>
      <c r="G24" s="5"/>
      <c r="H24" s="28">
        <f>'5. Historical Wholesale'!H24</f>
        <v>116423.99999999999</v>
      </c>
      <c r="I24" s="29">
        <f>'4. UTRs and Sub-Transmission'!L25</f>
        <v>0.88</v>
      </c>
      <c r="J24" s="30">
        <f t="shared" ref="J24:J35" si="1">H24*I24</f>
        <v>102453.11999999998</v>
      </c>
      <c r="K24" s="5"/>
      <c r="L24" s="28">
        <f>'5. Historical Wholesale'!L24</f>
        <v>116424</v>
      </c>
      <c r="M24" s="29">
        <f>'4. UTRs and Sub-Transmission'!L27</f>
        <v>2.81</v>
      </c>
      <c r="N24" s="30">
        <f t="shared" ref="N24:N35" si="2">L24*M24</f>
        <v>327151.44</v>
      </c>
      <c r="O24" s="5"/>
      <c r="P24" s="18">
        <f t="shared" ref="P24:P35" si="3">J24+N24</f>
        <v>429604.56</v>
      </c>
      <c r="Q24" s="5"/>
    </row>
    <row r="25" spans="2:17" ht="15.6" x14ac:dyDescent="0.3">
      <c r="B25" s="19" t="s">
        <v>117</v>
      </c>
      <c r="C25" s="5"/>
      <c r="D25" s="28">
        <f>'5. Historical Wholesale'!D25</f>
        <v>113875</v>
      </c>
      <c r="E25" s="29">
        <f t="shared" ref="E25:E35" si="4">E24</f>
        <v>5.13</v>
      </c>
      <c r="F25" s="30">
        <f t="shared" si="0"/>
        <v>584178.75</v>
      </c>
      <c r="G25" s="5"/>
      <c r="H25" s="28">
        <f>'5. Historical Wholesale'!H25</f>
        <v>118901</v>
      </c>
      <c r="I25" s="29">
        <f t="shared" ref="I25:I35" si="5">I24</f>
        <v>0.88</v>
      </c>
      <c r="J25" s="30">
        <f t="shared" si="1"/>
        <v>104632.88</v>
      </c>
      <c r="K25" s="5"/>
      <c r="L25" s="28">
        <f>'5. Historical Wholesale'!L25</f>
        <v>118901.00000000001</v>
      </c>
      <c r="M25" s="29">
        <f t="shared" ref="M25:M35" si="6">M24</f>
        <v>2.81</v>
      </c>
      <c r="N25" s="30">
        <f t="shared" si="2"/>
        <v>334111.81000000006</v>
      </c>
      <c r="O25" s="5"/>
      <c r="P25" s="18">
        <f t="shared" si="3"/>
        <v>438744.69000000006</v>
      </c>
      <c r="Q25" s="5"/>
    </row>
    <row r="26" spans="2:17" ht="15.6" x14ac:dyDescent="0.3">
      <c r="B26" s="19" t="s">
        <v>118</v>
      </c>
      <c r="C26" s="5"/>
      <c r="D26" s="28">
        <f>'5. Historical Wholesale'!D26</f>
        <v>114983</v>
      </c>
      <c r="E26" s="29">
        <f t="shared" si="4"/>
        <v>5.13</v>
      </c>
      <c r="F26" s="30">
        <f t="shared" si="0"/>
        <v>589862.79</v>
      </c>
      <c r="G26" s="5"/>
      <c r="H26" s="28">
        <f>'5. Historical Wholesale'!H26</f>
        <v>116148</v>
      </c>
      <c r="I26" s="29">
        <f t="shared" si="5"/>
        <v>0.88</v>
      </c>
      <c r="J26" s="30">
        <f t="shared" si="1"/>
        <v>102210.24000000001</v>
      </c>
      <c r="K26" s="5"/>
      <c r="L26" s="28">
        <f>'5. Historical Wholesale'!L26</f>
        <v>116148.00000000001</v>
      </c>
      <c r="M26" s="29">
        <f t="shared" si="6"/>
        <v>2.81</v>
      </c>
      <c r="N26" s="30">
        <f t="shared" si="2"/>
        <v>326375.88000000006</v>
      </c>
      <c r="O26" s="5"/>
      <c r="P26" s="18">
        <f t="shared" si="3"/>
        <v>428586.12000000005</v>
      </c>
      <c r="Q26" s="5"/>
    </row>
    <row r="27" spans="2:17" ht="15.6" x14ac:dyDescent="0.3">
      <c r="B27" s="19" t="s">
        <v>119</v>
      </c>
      <c r="C27" s="5"/>
      <c r="D27" s="28">
        <f>'5. Historical Wholesale'!D27</f>
        <v>99728</v>
      </c>
      <c r="E27" s="29">
        <f t="shared" si="4"/>
        <v>5.13</v>
      </c>
      <c r="F27" s="30">
        <f t="shared" si="0"/>
        <v>511604.64</v>
      </c>
      <c r="G27" s="5"/>
      <c r="H27" s="28">
        <f>'5. Historical Wholesale'!H27</f>
        <v>118604.03896103895</v>
      </c>
      <c r="I27" s="29">
        <f t="shared" si="5"/>
        <v>0.88</v>
      </c>
      <c r="J27" s="30">
        <f t="shared" si="1"/>
        <v>104371.55428571429</v>
      </c>
      <c r="K27" s="5"/>
      <c r="L27" s="28">
        <f>'5. Historical Wholesale'!L27</f>
        <v>113523.87351778657</v>
      </c>
      <c r="M27" s="29">
        <f t="shared" si="6"/>
        <v>2.81</v>
      </c>
      <c r="N27" s="30">
        <f t="shared" si="2"/>
        <v>319002.08458498027</v>
      </c>
      <c r="O27" s="5"/>
      <c r="P27" s="18">
        <f t="shared" si="3"/>
        <v>423373.63887069456</v>
      </c>
      <c r="Q27" s="5"/>
    </row>
    <row r="28" spans="2:17" ht="15.6" x14ac:dyDescent="0.3">
      <c r="B28" s="19" t="s">
        <v>120</v>
      </c>
      <c r="C28" s="5"/>
      <c r="D28" s="28">
        <f>'5. Historical Wholesale'!D28</f>
        <v>147139</v>
      </c>
      <c r="E28" s="29">
        <f t="shared" si="4"/>
        <v>5.13</v>
      </c>
      <c r="F28" s="30">
        <f t="shared" si="0"/>
        <v>754823.07</v>
      </c>
      <c r="G28" s="5"/>
      <c r="H28" s="28">
        <f>'5. Historical Wholesale'!H28</f>
        <v>147139</v>
      </c>
      <c r="I28" s="29">
        <f t="shared" si="5"/>
        <v>0.88</v>
      </c>
      <c r="J28" s="30">
        <f t="shared" si="1"/>
        <v>129482.32</v>
      </c>
      <c r="K28" s="5"/>
      <c r="L28" s="28">
        <f>'5. Historical Wholesale'!L28</f>
        <v>147139</v>
      </c>
      <c r="M28" s="29">
        <f t="shared" si="6"/>
        <v>2.81</v>
      </c>
      <c r="N28" s="30">
        <f t="shared" si="2"/>
        <v>413460.59</v>
      </c>
      <c r="O28" s="5"/>
      <c r="P28" s="18">
        <f t="shared" si="3"/>
        <v>542942.91</v>
      </c>
      <c r="Q28" s="5"/>
    </row>
    <row r="29" spans="2:17" ht="15.6" x14ac:dyDescent="0.3">
      <c r="B29" s="19" t="s">
        <v>121</v>
      </c>
      <c r="C29" s="5"/>
      <c r="D29" s="28">
        <f>'5. Historical Wholesale'!D29</f>
        <v>148851</v>
      </c>
      <c r="E29" s="29">
        <f t="shared" si="4"/>
        <v>5.13</v>
      </c>
      <c r="F29" s="30">
        <f t="shared" si="0"/>
        <v>763605.63</v>
      </c>
      <c r="G29" s="5"/>
      <c r="H29" s="28">
        <f>'5. Historical Wholesale'!H29</f>
        <v>166249</v>
      </c>
      <c r="I29" s="29">
        <f t="shared" si="5"/>
        <v>0.88</v>
      </c>
      <c r="J29" s="30">
        <f t="shared" si="1"/>
        <v>146299.12</v>
      </c>
      <c r="K29" s="5"/>
      <c r="L29" s="28">
        <f>'5. Historical Wholesale'!L29</f>
        <v>166249</v>
      </c>
      <c r="M29" s="29">
        <f t="shared" si="6"/>
        <v>2.81</v>
      </c>
      <c r="N29" s="30">
        <f t="shared" si="2"/>
        <v>467159.69</v>
      </c>
      <c r="O29" s="5"/>
      <c r="P29" s="18">
        <f t="shared" si="3"/>
        <v>613458.81000000006</v>
      </c>
      <c r="Q29" s="5"/>
    </row>
    <row r="30" spans="2:17" ht="15.6" x14ac:dyDescent="0.3">
      <c r="B30" s="19" t="s">
        <v>122</v>
      </c>
      <c r="C30" s="5"/>
      <c r="D30" s="28">
        <f>'5. Historical Wholesale'!D30</f>
        <v>151242.99999999997</v>
      </c>
      <c r="E30" s="29">
        <f t="shared" si="4"/>
        <v>5.13</v>
      </c>
      <c r="F30" s="30">
        <f t="shared" si="0"/>
        <v>775876.58999999985</v>
      </c>
      <c r="G30" s="5"/>
      <c r="H30" s="28">
        <f>'5. Historical Wholesale'!H30</f>
        <v>156711</v>
      </c>
      <c r="I30" s="29">
        <f t="shared" si="5"/>
        <v>0.88</v>
      </c>
      <c r="J30" s="30">
        <f t="shared" si="1"/>
        <v>137905.68</v>
      </c>
      <c r="K30" s="5"/>
      <c r="L30" s="28">
        <f>'5. Historical Wholesale'!L30</f>
        <v>156711</v>
      </c>
      <c r="M30" s="29">
        <f t="shared" si="6"/>
        <v>2.81</v>
      </c>
      <c r="N30" s="30">
        <f t="shared" si="2"/>
        <v>440357.91000000003</v>
      </c>
      <c r="O30" s="5"/>
      <c r="P30" s="18">
        <f t="shared" si="3"/>
        <v>578263.59000000008</v>
      </c>
      <c r="Q30" s="5"/>
    </row>
    <row r="31" spans="2:17" ht="15.6" x14ac:dyDescent="0.3">
      <c r="B31" s="19" t="s">
        <v>123</v>
      </c>
      <c r="C31" s="5"/>
      <c r="D31" s="28">
        <f>'5. Historical Wholesale'!D31</f>
        <v>171053.99999999997</v>
      </c>
      <c r="E31" s="29">
        <f t="shared" si="4"/>
        <v>5.13</v>
      </c>
      <c r="F31" s="30">
        <f t="shared" si="0"/>
        <v>877507.01999999979</v>
      </c>
      <c r="G31" s="5"/>
      <c r="H31" s="28">
        <f>'5. Historical Wholesale'!H31</f>
        <v>183425</v>
      </c>
      <c r="I31" s="29">
        <f t="shared" si="5"/>
        <v>0.88</v>
      </c>
      <c r="J31" s="30">
        <f t="shared" si="1"/>
        <v>161414</v>
      </c>
      <c r="K31" s="5"/>
      <c r="L31" s="28">
        <f>'5. Historical Wholesale'!L31</f>
        <v>183425</v>
      </c>
      <c r="M31" s="29">
        <f t="shared" si="6"/>
        <v>2.81</v>
      </c>
      <c r="N31" s="30">
        <f t="shared" si="2"/>
        <v>515424.25</v>
      </c>
      <c r="O31" s="5"/>
      <c r="P31" s="18">
        <f t="shared" si="3"/>
        <v>676838.25</v>
      </c>
      <c r="Q31" s="5"/>
    </row>
    <row r="32" spans="2:17" ht="15.6" x14ac:dyDescent="0.3">
      <c r="B32" s="19" t="s">
        <v>124</v>
      </c>
      <c r="C32" s="5"/>
      <c r="D32" s="28">
        <f>'5. Historical Wholesale'!D32</f>
        <v>127823.99999999999</v>
      </c>
      <c r="E32" s="29">
        <f t="shared" si="4"/>
        <v>5.13</v>
      </c>
      <c r="F32" s="30">
        <f t="shared" si="0"/>
        <v>655737.11999999988</v>
      </c>
      <c r="G32" s="5"/>
      <c r="H32" s="28">
        <f>'5. Historical Wholesale'!H32</f>
        <v>134343</v>
      </c>
      <c r="I32" s="29">
        <f t="shared" si="5"/>
        <v>0.88</v>
      </c>
      <c r="J32" s="30">
        <f t="shared" si="1"/>
        <v>118221.84</v>
      </c>
      <c r="K32" s="5"/>
      <c r="L32" s="28">
        <f>'5. Historical Wholesale'!L32</f>
        <v>134343</v>
      </c>
      <c r="M32" s="29">
        <f t="shared" si="6"/>
        <v>2.81</v>
      </c>
      <c r="N32" s="30">
        <f t="shared" si="2"/>
        <v>377503.83</v>
      </c>
      <c r="O32" s="5"/>
      <c r="P32" s="18">
        <f t="shared" si="3"/>
        <v>495725.67000000004</v>
      </c>
      <c r="Q32" s="5"/>
    </row>
    <row r="33" spans="2:17" ht="15.6" x14ac:dyDescent="0.3">
      <c r="B33" s="19" t="s">
        <v>125</v>
      </c>
      <c r="C33" s="5"/>
      <c r="D33" s="28">
        <f>'5. Historical Wholesale'!D33</f>
        <v>115734.99999999999</v>
      </c>
      <c r="E33" s="29">
        <f t="shared" si="4"/>
        <v>5.13</v>
      </c>
      <c r="F33" s="30">
        <f t="shared" si="0"/>
        <v>593720.54999999993</v>
      </c>
      <c r="G33" s="5"/>
      <c r="H33" s="28">
        <f>'5. Historical Wholesale'!H33</f>
        <v>116179</v>
      </c>
      <c r="I33" s="29">
        <f t="shared" si="5"/>
        <v>0.88</v>
      </c>
      <c r="J33" s="30">
        <f t="shared" si="1"/>
        <v>102237.52</v>
      </c>
      <c r="K33" s="5"/>
      <c r="L33" s="28">
        <f>'5. Historical Wholesale'!L33</f>
        <v>116179</v>
      </c>
      <c r="M33" s="29">
        <f t="shared" si="6"/>
        <v>2.81</v>
      </c>
      <c r="N33" s="30">
        <f t="shared" si="2"/>
        <v>326462.99</v>
      </c>
      <c r="O33" s="5"/>
      <c r="P33" s="18">
        <f t="shared" si="3"/>
        <v>428700.51</v>
      </c>
      <c r="Q33" s="5"/>
    </row>
    <row r="34" spans="2:17" ht="15.6" x14ac:dyDescent="0.3">
      <c r="B34" s="19" t="s">
        <v>126</v>
      </c>
      <c r="C34" s="5"/>
      <c r="D34" s="28">
        <f>'5. Historical Wholesale'!D34</f>
        <v>121188.99999999999</v>
      </c>
      <c r="E34" s="29">
        <f t="shared" si="4"/>
        <v>5.13</v>
      </c>
      <c r="F34" s="30">
        <f t="shared" si="0"/>
        <v>621699.56999999995</v>
      </c>
      <c r="G34" s="5"/>
      <c r="H34" s="28">
        <f>'5. Historical Wholesale'!H34</f>
        <v>131024</v>
      </c>
      <c r="I34" s="29">
        <f t="shared" si="5"/>
        <v>0.88</v>
      </c>
      <c r="J34" s="30">
        <f t="shared" si="1"/>
        <v>115301.12</v>
      </c>
      <c r="K34" s="5"/>
      <c r="L34" s="28">
        <f>'5. Historical Wholesale'!L34</f>
        <v>131024</v>
      </c>
      <c r="M34" s="29">
        <f t="shared" si="6"/>
        <v>2.81</v>
      </c>
      <c r="N34" s="30">
        <f t="shared" si="2"/>
        <v>368177.44</v>
      </c>
      <c r="O34" s="5"/>
      <c r="P34" s="18">
        <f t="shared" si="3"/>
        <v>483478.56</v>
      </c>
      <c r="Q34" s="5"/>
    </row>
    <row r="35" spans="2:17" ht="15.6" x14ac:dyDescent="0.3">
      <c r="B35" s="19" t="s">
        <v>127</v>
      </c>
      <c r="C35" s="5"/>
      <c r="D35" s="28">
        <f>'5. Historical Wholesale'!D35</f>
        <v>125703.99999999999</v>
      </c>
      <c r="E35" s="29">
        <f t="shared" si="4"/>
        <v>5.13</v>
      </c>
      <c r="F35" s="30">
        <f t="shared" si="0"/>
        <v>644861.5199999999</v>
      </c>
      <c r="G35" s="5"/>
      <c r="H35" s="28">
        <f>'5. Historical Wholesale'!H35</f>
        <v>126764.99999999999</v>
      </c>
      <c r="I35" s="29">
        <f t="shared" si="5"/>
        <v>0.88</v>
      </c>
      <c r="J35" s="30">
        <f t="shared" si="1"/>
        <v>111553.19999999998</v>
      </c>
      <c r="K35" s="5"/>
      <c r="L35" s="28">
        <f>'5. Historical Wholesale'!L35</f>
        <v>126765</v>
      </c>
      <c r="M35" s="29">
        <f t="shared" si="6"/>
        <v>2.81</v>
      </c>
      <c r="N35" s="30">
        <f t="shared" si="2"/>
        <v>356209.65</v>
      </c>
      <c r="O35" s="5"/>
      <c r="P35" s="18">
        <f t="shared" si="3"/>
        <v>467762.85</v>
      </c>
      <c r="Q35" s="5"/>
    </row>
    <row r="36" spans="2:17" x14ac:dyDescent="0.25">
      <c r="B36" s="5"/>
      <c r="C36" s="5"/>
      <c r="D36" s="5"/>
      <c r="E36" s="5"/>
      <c r="F36" s="5"/>
      <c r="G36" s="5"/>
      <c r="H36" s="5"/>
      <c r="I36" s="5"/>
      <c r="J36" s="5"/>
      <c r="K36" s="5"/>
      <c r="L36" s="5"/>
      <c r="M36" s="5"/>
      <c r="N36" s="5"/>
      <c r="O36" s="5"/>
      <c r="P36" s="5"/>
      <c r="Q36" s="5"/>
    </row>
    <row r="37" spans="2:17" ht="18.600000000000001" thickBot="1" x14ac:dyDescent="0.4">
      <c r="B37" s="20" t="s">
        <v>128</v>
      </c>
      <c r="C37" s="5"/>
      <c r="D37" s="21">
        <f>SUM(D24:D35)</f>
        <v>1552763</v>
      </c>
      <c r="E37" s="22">
        <f>IF(D37&lt;&gt;0,F37/D37,0)</f>
        <v>5.13</v>
      </c>
      <c r="F37" s="23">
        <f>SUM(F24:F35)</f>
        <v>7965674.1899999995</v>
      </c>
      <c r="G37" s="5"/>
      <c r="H37" s="21">
        <f>SUM(H24:H35)</f>
        <v>1631912.0389610389</v>
      </c>
      <c r="I37" s="22">
        <f>IF(H37&lt;&gt;0,J37/H37,0)</f>
        <v>0.88</v>
      </c>
      <c r="J37" s="23">
        <f>SUM(J24:J35)</f>
        <v>1436082.5942857142</v>
      </c>
      <c r="K37" s="5"/>
      <c r="L37" s="21">
        <f>SUM(L24:L35)</f>
        <v>1626831.8735177866</v>
      </c>
      <c r="M37" s="22">
        <f>IF(L37&lt;&gt;0,N37/L37,0)</f>
        <v>2.8100000000000009</v>
      </c>
      <c r="N37" s="23">
        <f>SUM(N24:N35)</f>
        <v>4571397.5645849817</v>
      </c>
      <c r="O37" s="5"/>
      <c r="P37" s="23">
        <f>SUM(P24:P35)</f>
        <v>6007480.1588706942</v>
      </c>
      <c r="Q37" s="5"/>
    </row>
    <row r="38" spans="2:17" x14ac:dyDescent="0.25">
      <c r="B38" s="5"/>
      <c r="C38" s="5"/>
      <c r="D38" s="5"/>
      <c r="E38" s="5"/>
      <c r="F38" s="5"/>
      <c r="G38" s="5"/>
      <c r="H38" s="5"/>
      <c r="I38" s="5"/>
      <c r="J38" s="5"/>
      <c r="K38" s="5"/>
      <c r="L38" s="5"/>
      <c r="M38" s="5"/>
      <c r="N38" s="5"/>
      <c r="O38" s="5"/>
      <c r="P38" s="5"/>
      <c r="Q38" s="5"/>
    </row>
    <row r="39" spans="2:17" ht="15.6" x14ac:dyDescent="0.25">
      <c r="B39" s="66" t="s">
        <v>165</v>
      </c>
      <c r="C39" s="5"/>
      <c r="D39" s="197" t="s">
        <v>162</v>
      </c>
      <c r="E39" s="197"/>
      <c r="F39" s="197"/>
      <c r="G39" s="65"/>
      <c r="H39" s="197" t="s">
        <v>164</v>
      </c>
      <c r="I39" s="197"/>
      <c r="J39" s="197"/>
      <c r="K39" s="65"/>
      <c r="L39" s="197" t="s">
        <v>163</v>
      </c>
      <c r="M39" s="197"/>
      <c r="N39" s="197"/>
      <c r="O39" s="65"/>
      <c r="P39" s="140" t="s">
        <v>1014</v>
      </c>
      <c r="Q39" s="5"/>
    </row>
    <row r="40" spans="2:17" ht="15.6" x14ac:dyDescent="0.3">
      <c r="B40" s="16"/>
      <c r="C40" s="10"/>
      <c r="D40" s="17"/>
      <c r="E40" s="17"/>
      <c r="F40" s="17"/>
      <c r="G40" s="10"/>
      <c r="H40" s="17"/>
      <c r="I40" s="17"/>
      <c r="J40" s="17"/>
      <c r="K40" s="10"/>
      <c r="L40" s="17"/>
      <c r="M40" s="17"/>
      <c r="N40" s="17"/>
      <c r="O40" s="10"/>
      <c r="P40" s="17"/>
      <c r="Q40" s="5"/>
    </row>
    <row r="41" spans="2:17" ht="15.6" x14ac:dyDescent="0.3">
      <c r="B41" s="16" t="s">
        <v>113</v>
      </c>
      <c r="C41" s="10"/>
      <c r="D41" s="17" t="s">
        <v>114</v>
      </c>
      <c r="E41" s="17" t="s">
        <v>108</v>
      </c>
      <c r="F41" s="17" t="s">
        <v>115</v>
      </c>
      <c r="G41" s="10"/>
      <c r="H41" s="17" t="s">
        <v>114</v>
      </c>
      <c r="I41" s="17" t="s">
        <v>108</v>
      </c>
      <c r="J41" s="17" t="s">
        <v>115</v>
      </c>
      <c r="K41" s="10"/>
      <c r="L41" s="17" t="s">
        <v>114</v>
      </c>
      <c r="M41" s="17" t="s">
        <v>108</v>
      </c>
      <c r="N41" s="17" t="s">
        <v>115</v>
      </c>
      <c r="O41" s="10"/>
      <c r="P41" s="17" t="s">
        <v>115</v>
      </c>
      <c r="Q41" s="5"/>
    </row>
    <row r="42" spans="2:17" x14ac:dyDescent="0.25">
      <c r="B42" s="5"/>
      <c r="C42" s="5"/>
      <c r="D42" s="5"/>
      <c r="E42" s="5"/>
      <c r="F42" s="5"/>
      <c r="G42" s="5"/>
      <c r="H42" s="5"/>
      <c r="I42" s="5"/>
      <c r="J42" s="5"/>
      <c r="K42" s="5"/>
      <c r="L42" s="5"/>
      <c r="M42" s="5"/>
      <c r="N42" s="5"/>
      <c r="O42" s="5"/>
      <c r="P42" s="5"/>
      <c r="Q42" s="5"/>
    </row>
    <row r="43" spans="2:17" ht="15.6" x14ac:dyDescent="0.3">
      <c r="B43" s="19" t="s">
        <v>116</v>
      </c>
      <c r="C43" s="5"/>
      <c r="D43" s="28">
        <f>'5. Historical Wholesale'!D43</f>
        <v>21678.529530162748</v>
      </c>
      <c r="E43" s="29">
        <f>'4. UTRs and Sub-Transmission'!L37</f>
        <v>4.3472999999999997</v>
      </c>
      <c r="F43" s="30">
        <f t="shared" ref="F43:F54" si="7">D43*E43</f>
        <v>94243.071426476512</v>
      </c>
      <c r="G43" s="5"/>
      <c r="H43" s="28">
        <f>'5. Historical Wholesale'!H43</f>
        <v>21678.52</v>
      </c>
      <c r="I43" s="29">
        <f>'4. UTRs and Sub-Transmission'!L39</f>
        <v>0.67879999999999996</v>
      </c>
      <c r="J43" s="30">
        <f t="shared" ref="J43:J54" si="8">H43*I43</f>
        <v>14715.379375999999</v>
      </c>
      <c r="K43" s="5"/>
      <c r="L43" s="28">
        <f>'5. Historical Wholesale'!L43</f>
        <v>21678.52</v>
      </c>
      <c r="M43" s="29">
        <f>'4. UTRs and Sub-Transmission'!L41</f>
        <v>2.3267000000000002</v>
      </c>
      <c r="N43" s="30">
        <f t="shared" ref="N43:N54" si="9">L43*M43</f>
        <v>50439.412484000008</v>
      </c>
      <c r="O43" s="5"/>
      <c r="P43" s="18">
        <f t="shared" ref="P43:P54" si="10">J43+N43</f>
        <v>65154.791860000005</v>
      </c>
      <c r="Q43" s="5"/>
    </row>
    <row r="44" spans="2:17" ht="15.6" x14ac:dyDescent="0.3">
      <c r="B44" s="19" t="s">
        <v>117</v>
      </c>
      <c r="C44" s="5"/>
      <c r="D44" s="28">
        <f>'5. Historical Wholesale'!D44</f>
        <v>21987.5841048939</v>
      </c>
      <c r="E44" s="29">
        <f t="shared" ref="E44:E54" si="11">E43</f>
        <v>4.3472999999999997</v>
      </c>
      <c r="F44" s="30">
        <f t="shared" si="7"/>
        <v>95586.624379205241</v>
      </c>
      <c r="G44" s="5"/>
      <c r="H44" s="28">
        <f>'5. Historical Wholesale'!H44</f>
        <v>22095.75</v>
      </c>
      <c r="I44" s="29">
        <f t="shared" ref="I44:I54" si="12">I43</f>
        <v>0.67879999999999996</v>
      </c>
      <c r="J44" s="30">
        <f t="shared" si="8"/>
        <v>14998.595099999999</v>
      </c>
      <c r="K44" s="5"/>
      <c r="L44" s="28">
        <f>'5. Historical Wholesale'!L44</f>
        <v>22095.75</v>
      </c>
      <c r="M44" s="29">
        <f t="shared" ref="M44:M54" si="13">M43</f>
        <v>2.3267000000000002</v>
      </c>
      <c r="N44" s="30">
        <f t="shared" si="9"/>
        <v>51410.181525000007</v>
      </c>
      <c r="O44" s="5"/>
      <c r="P44" s="18">
        <f t="shared" si="10"/>
        <v>66408.776624999999</v>
      </c>
      <c r="Q44" s="5"/>
    </row>
    <row r="45" spans="2:17" ht="15.6" x14ac:dyDescent="0.3">
      <c r="B45" s="19" t="s">
        <v>118</v>
      </c>
      <c r="C45" s="5"/>
      <c r="D45" s="28">
        <f>'5. Historical Wholesale'!D45</f>
        <v>25257.257461613666</v>
      </c>
      <c r="E45" s="29">
        <f t="shared" si="11"/>
        <v>4.3472999999999997</v>
      </c>
      <c r="F45" s="30">
        <f t="shared" si="7"/>
        <v>109800.87536287308</v>
      </c>
      <c r="G45" s="5"/>
      <c r="H45" s="28">
        <f>'5. Historical Wholesale'!H45</f>
        <v>25257.260000000002</v>
      </c>
      <c r="I45" s="29">
        <f t="shared" si="12"/>
        <v>0.67879999999999996</v>
      </c>
      <c r="J45" s="30">
        <f t="shared" si="8"/>
        <v>17144.628088000001</v>
      </c>
      <c r="K45" s="5"/>
      <c r="L45" s="28">
        <f>'5. Historical Wholesale'!L45</f>
        <v>25257.260000000002</v>
      </c>
      <c r="M45" s="29">
        <f t="shared" si="13"/>
        <v>2.3267000000000002</v>
      </c>
      <c r="N45" s="30">
        <f t="shared" si="9"/>
        <v>58766.066842000007</v>
      </c>
      <c r="O45" s="5"/>
      <c r="P45" s="18">
        <f t="shared" si="10"/>
        <v>75910.694930000012</v>
      </c>
      <c r="Q45" s="5"/>
    </row>
    <row r="46" spans="2:17" ht="15.6" x14ac:dyDescent="0.3">
      <c r="B46" s="19" t="s">
        <v>119</v>
      </c>
      <c r="C46" s="5"/>
      <c r="D46" s="28">
        <f>'5. Historical Wholesale'!D46</f>
        <v>19094.887572603369</v>
      </c>
      <c r="E46" s="29">
        <f t="shared" si="11"/>
        <v>4.3472999999999997</v>
      </c>
      <c r="F46" s="30">
        <f t="shared" si="7"/>
        <v>83011.204744378629</v>
      </c>
      <c r="G46" s="5"/>
      <c r="H46" s="28">
        <f>'5. Historical Wholesale'!H46</f>
        <v>19242.899999999998</v>
      </c>
      <c r="I46" s="29">
        <f t="shared" si="12"/>
        <v>0.67879999999999996</v>
      </c>
      <c r="J46" s="30">
        <f t="shared" si="8"/>
        <v>13062.080519999998</v>
      </c>
      <c r="K46" s="5"/>
      <c r="L46" s="28">
        <f>'5. Historical Wholesale'!L46</f>
        <v>19242.899999999998</v>
      </c>
      <c r="M46" s="29">
        <f t="shared" si="13"/>
        <v>2.3267000000000002</v>
      </c>
      <c r="N46" s="30">
        <f t="shared" si="9"/>
        <v>44772.455430000002</v>
      </c>
      <c r="O46" s="5"/>
      <c r="P46" s="18">
        <f t="shared" si="10"/>
        <v>57834.535949999998</v>
      </c>
      <c r="Q46" s="5"/>
    </row>
    <row r="47" spans="2:17" ht="15.6" x14ac:dyDescent="0.3">
      <c r="B47" s="19" t="s">
        <v>120</v>
      </c>
      <c r="C47" s="5"/>
      <c r="D47" s="28">
        <f>'5. Historical Wholesale'!D47</f>
        <v>20619.722238196558</v>
      </c>
      <c r="E47" s="29">
        <f t="shared" si="11"/>
        <v>4.3472999999999997</v>
      </c>
      <c r="F47" s="30">
        <f t="shared" si="7"/>
        <v>89640.118486111896</v>
      </c>
      <c r="G47" s="5"/>
      <c r="H47" s="28">
        <f>'5. Historical Wholesale'!H47</f>
        <v>20794.46</v>
      </c>
      <c r="I47" s="29">
        <f t="shared" si="12"/>
        <v>0.67879999999999996</v>
      </c>
      <c r="J47" s="30">
        <f t="shared" si="8"/>
        <v>14115.279447999999</v>
      </c>
      <c r="K47" s="5"/>
      <c r="L47" s="28">
        <f>'5. Historical Wholesale'!L47</f>
        <v>20794.46</v>
      </c>
      <c r="M47" s="29">
        <f t="shared" si="13"/>
        <v>2.3267000000000002</v>
      </c>
      <c r="N47" s="30">
        <f t="shared" si="9"/>
        <v>48382.470082</v>
      </c>
      <c r="O47" s="5"/>
      <c r="P47" s="18">
        <f t="shared" si="10"/>
        <v>62497.749530000001</v>
      </c>
      <c r="Q47" s="5"/>
    </row>
    <row r="48" spans="2:17" ht="15.6" x14ac:dyDescent="0.3">
      <c r="B48" s="19" t="s">
        <v>121</v>
      </c>
      <c r="C48" s="5"/>
      <c r="D48" s="28">
        <f>'5. Historical Wholesale'!D48</f>
        <v>26701.256541491752</v>
      </c>
      <c r="E48" s="29">
        <f t="shared" si="11"/>
        <v>4.3472999999999997</v>
      </c>
      <c r="F48" s="30">
        <f t="shared" si="7"/>
        <v>116078.37256282709</v>
      </c>
      <c r="G48" s="5"/>
      <c r="H48" s="28">
        <f>'5. Historical Wholesale'!H48</f>
        <v>26911.440000000002</v>
      </c>
      <c r="I48" s="29">
        <f t="shared" si="12"/>
        <v>0.67879999999999996</v>
      </c>
      <c r="J48" s="30">
        <f t="shared" si="8"/>
        <v>18267.485472</v>
      </c>
      <c r="K48" s="5"/>
      <c r="L48" s="28">
        <f>'5. Historical Wholesale'!L48</f>
        <v>26911.440000000002</v>
      </c>
      <c r="M48" s="29">
        <f t="shared" si="13"/>
        <v>2.3267000000000002</v>
      </c>
      <c r="N48" s="30">
        <f t="shared" si="9"/>
        <v>62614.847448000008</v>
      </c>
      <c r="O48" s="5"/>
      <c r="P48" s="18">
        <f t="shared" si="10"/>
        <v>80882.332920000015</v>
      </c>
      <c r="Q48" s="5"/>
    </row>
    <row r="49" spans="2:17" ht="15.6" x14ac:dyDescent="0.3">
      <c r="B49" s="19" t="s">
        <v>122</v>
      </c>
      <c r="C49" s="5"/>
      <c r="D49" s="28">
        <f>'5. Historical Wholesale'!D49</f>
        <v>25975.047443786301</v>
      </c>
      <c r="E49" s="29">
        <f t="shared" si="11"/>
        <v>4.3472999999999997</v>
      </c>
      <c r="F49" s="30">
        <f t="shared" si="7"/>
        <v>112921.32375237218</v>
      </c>
      <c r="G49" s="5"/>
      <c r="H49" s="28">
        <f>'5. Historical Wholesale'!H49</f>
        <v>26122.350000000002</v>
      </c>
      <c r="I49" s="29">
        <f t="shared" si="12"/>
        <v>0.67879999999999996</v>
      </c>
      <c r="J49" s="30">
        <f t="shared" si="8"/>
        <v>17731.851180000001</v>
      </c>
      <c r="K49" s="5"/>
      <c r="L49" s="28">
        <f>'5. Historical Wholesale'!L49</f>
        <v>26122.350000000002</v>
      </c>
      <c r="M49" s="29">
        <f t="shared" si="13"/>
        <v>2.3267000000000002</v>
      </c>
      <c r="N49" s="30">
        <f t="shared" si="9"/>
        <v>60778.871745000011</v>
      </c>
      <c r="O49" s="5"/>
      <c r="P49" s="18">
        <f t="shared" si="10"/>
        <v>78510.722925000009</v>
      </c>
      <c r="Q49" s="5"/>
    </row>
    <row r="50" spans="2:17" ht="15.6" x14ac:dyDescent="0.3">
      <c r="B50" s="19" t="s">
        <v>123</v>
      </c>
      <c r="C50" s="5"/>
      <c r="D50" s="28">
        <f>'5. Historical Wholesale'!D50</f>
        <v>22055.506354591984</v>
      </c>
      <c r="E50" s="29">
        <f t="shared" si="11"/>
        <v>4.3472999999999997</v>
      </c>
      <c r="F50" s="30">
        <f t="shared" si="7"/>
        <v>95881.902775317722</v>
      </c>
      <c r="G50" s="5"/>
      <c r="H50" s="28">
        <f>'5. Historical Wholesale'!H50</f>
        <v>22263.83</v>
      </c>
      <c r="I50" s="29">
        <f t="shared" si="12"/>
        <v>0.67879999999999996</v>
      </c>
      <c r="J50" s="30">
        <f t="shared" si="8"/>
        <v>15112.687804000001</v>
      </c>
      <c r="K50" s="5"/>
      <c r="L50" s="28">
        <f>'5. Historical Wholesale'!L50</f>
        <v>22263.83</v>
      </c>
      <c r="M50" s="29">
        <f t="shared" si="13"/>
        <v>2.3267000000000002</v>
      </c>
      <c r="N50" s="30">
        <f t="shared" si="9"/>
        <v>51801.253261000005</v>
      </c>
      <c r="O50" s="5"/>
      <c r="P50" s="18">
        <f t="shared" si="10"/>
        <v>66913.941065000006</v>
      </c>
      <c r="Q50" s="5"/>
    </row>
    <row r="51" spans="2:17" ht="15.6" x14ac:dyDescent="0.3">
      <c r="B51" s="19" t="s">
        <v>124</v>
      </c>
      <c r="C51" s="5"/>
      <c r="D51" s="28">
        <f>'5. Historical Wholesale'!D51</f>
        <v>16868.807867042386</v>
      </c>
      <c r="E51" s="29">
        <f t="shared" si="11"/>
        <v>4.3472999999999997</v>
      </c>
      <c r="F51" s="30">
        <f t="shared" si="7"/>
        <v>73333.768440393353</v>
      </c>
      <c r="G51" s="5"/>
      <c r="H51" s="28">
        <f>'5. Historical Wholesale'!H51</f>
        <v>17003.420000000002</v>
      </c>
      <c r="I51" s="29">
        <f t="shared" si="12"/>
        <v>0.67879999999999996</v>
      </c>
      <c r="J51" s="30">
        <f t="shared" si="8"/>
        <v>11541.921496000001</v>
      </c>
      <c r="K51" s="5"/>
      <c r="L51" s="28">
        <f>'5. Historical Wholesale'!L51</f>
        <v>17003.420000000002</v>
      </c>
      <c r="M51" s="29">
        <f t="shared" si="13"/>
        <v>2.3267000000000002</v>
      </c>
      <c r="N51" s="30">
        <f t="shared" si="9"/>
        <v>39561.857314000008</v>
      </c>
      <c r="O51" s="5"/>
      <c r="P51" s="18">
        <f t="shared" si="10"/>
        <v>51103.778810000011</v>
      </c>
      <c r="Q51" s="5"/>
    </row>
    <row r="52" spans="2:17" ht="15.6" x14ac:dyDescent="0.3">
      <c r="B52" s="19" t="s">
        <v>125</v>
      </c>
      <c r="C52" s="5"/>
      <c r="D52" s="28">
        <f>'5. Historical Wholesale'!D52</f>
        <v>14071.57398355282</v>
      </c>
      <c r="E52" s="29">
        <f t="shared" si="11"/>
        <v>4.3472999999999997</v>
      </c>
      <c r="F52" s="30">
        <f t="shared" si="7"/>
        <v>61173.353578699171</v>
      </c>
      <c r="G52" s="5"/>
      <c r="H52" s="28">
        <f>'5. Historical Wholesale'!H52</f>
        <v>14087.84</v>
      </c>
      <c r="I52" s="29">
        <f t="shared" si="12"/>
        <v>0.67879999999999996</v>
      </c>
      <c r="J52" s="30">
        <f t="shared" si="8"/>
        <v>9562.8257919999996</v>
      </c>
      <c r="K52" s="5"/>
      <c r="L52" s="28">
        <f>'5. Historical Wholesale'!L52</f>
        <v>14087.84</v>
      </c>
      <c r="M52" s="29">
        <f t="shared" si="13"/>
        <v>2.3267000000000002</v>
      </c>
      <c r="N52" s="30">
        <f t="shared" si="9"/>
        <v>32778.177328000005</v>
      </c>
      <c r="O52" s="5"/>
      <c r="P52" s="18">
        <f t="shared" si="10"/>
        <v>42341.003120000008</v>
      </c>
      <c r="Q52" s="5"/>
    </row>
    <row r="53" spans="2:17" ht="15.6" x14ac:dyDescent="0.3">
      <c r="B53" s="19" t="s">
        <v>126</v>
      </c>
      <c r="C53" s="5"/>
      <c r="D53" s="28">
        <f>'5. Historical Wholesale'!D53</f>
        <v>15134.395307378229</v>
      </c>
      <c r="E53" s="29">
        <f t="shared" si="11"/>
        <v>4.3472999999999997</v>
      </c>
      <c r="F53" s="30">
        <f t="shared" si="7"/>
        <v>65793.75671976537</v>
      </c>
      <c r="G53" s="5"/>
      <c r="H53" s="28">
        <f>'5. Historical Wholesale'!H53</f>
        <v>15253.28</v>
      </c>
      <c r="I53" s="29">
        <f t="shared" si="12"/>
        <v>0.67879999999999996</v>
      </c>
      <c r="J53" s="30">
        <f t="shared" si="8"/>
        <v>10353.926464</v>
      </c>
      <c r="K53" s="5"/>
      <c r="L53" s="28">
        <f>'5. Historical Wholesale'!L53</f>
        <v>15253.28</v>
      </c>
      <c r="M53" s="29">
        <f t="shared" si="13"/>
        <v>2.3267000000000002</v>
      </c>
      <c r="N53" s="30">
        <f t="shared" si="9"/>
        <v>35489.806576000003</v>
      </c>
      <c r="O53" s="5"/>
      <c r="P53" s="18">
        <f t="shared" si="10"/>
        <v>45843.733040000006</v>
      </c>
      <c r="Q53" s="5"/>
    </row>
    <row r="54" spans="2:17" ht="15.6" x14ac:dyDescent="0.3">
      <c r="B54" s="19" t="s">
        <v>127</v>
      </c>
      <c r="C54" s="5"/>
      <c r="D54" s="28">
        <f>'5. Historical Wholesale'!D54</f>
        <v>15808.913681062744</v>
      </c>
      <c r="E54" s="29">
        <f t="shared" si="11"/>
        <v>4.3472999999999997</v>
      </c>
      <c r="F54" s="30">
        <f t="shared" si="7"/>
        <v>68726.090445684065</v>
      </c>
      <c r="G54" s="5"/>
      <c r="H54" s="28">
        <f>'5. Historical Wholesale'!H54</f>
        <v>15825.54</v>
      </c>
      <c r="I54" s="29">
        <f t="shared" si="12"/>
        <v>0.67879999999999996</v>
      </c>
      <c r="J54" s="30">
        <f t="shared" si="8"/>
        <v>10742.376552</v>
      </c>
      <c r="K54" s="5"/>
      <c r="L54" s="28">
        <f>'5. Historical Wholesale'!L54</f>
        <v>15825.54</v>
      </c>
      <c r="M54" s="29">
        <f t="shared" si="13"/>
        <v>2.3267000000000002</v>
      </c>
      <c r="N54" s="30">
        <f t="shared" si="9"/>
        <v>36821.283918000008</v>
      </c>
      <c r="O54" s="5"/>
      <c r="P54" s="18">
        <f t="shared" si="10"/>
        <v>47563.66047000001</v>
      </c>
      <c r="Q54" s="5"/>
    </row>
    <row r="55" spans="2:17" x14ac:dyDescent="0.25">
      <c r="B55" s="5"/>
      <c r="C55" s="5"/>
      <c r="D55" s="5"/>
      <c r="E55" s="5"/>
      <c r="F55" s="5"/>
      <c r="G55" s="5"/>
      <c r="H55" s="5"/>
      <c r="I55" s="5"/>
      <c r="J55" s="5"/>
      <c r="K55" s="5"/>
      <c r="L55" s="5"/>
      <c r="M55" s="5"/>
      <c r="N55" s="5"/>
      <c r="O55" s="5"/>
      <c r="P55" s="5"/>
      <c r="Q55" s="5"/>
    </row>
    <row r="56" spans="2:17" ht="18.600000000000001" thickBot="1" x14ac:dyDescent="0.4">
      <c r="B56" s="20" t="s">
        <v>128</v>
      </c>
      <c r="C56" s="5"/>
      <c r="D56" s="21">
        <f>SUM(D43:D54)</f>
        <v>245253.48208637643</v>
      </c>
      <c r="E56" s="22">
        <f>IF(D56&lt;&gt;0,F56/D56,0)</f>
        <v>4.3473000000000006</v>
      </c>
      <c r="F56" s="23">
        <f>SUM(F43:F54)</f>
        <v>1066190.4626741044</v>
      </c>
      <c r="G56" s="5"/>
      <c r="H56" s="21">
        <f>SUM(H43:H54)</f>
        <v>246536.59000000003</v>
      </c>
      <c r="I56" s="22">
        <f>IF(H56&lt;&gt;0,J56/H56,0)</f>
        <v>0.67879999999999974</v>
      </c>
      <c r="J56" s="23">
        <f>SUM(J43:J54)</f>
        <v>167349.03729199996</v>
      </c>
      <c r="K56" s="5"/>
      <c r="L56" s="21">
        <f>SUM(L43:L54)</f>
        <v>246536.59000000003</v>
      </c>
      <c r="M56" s="22">
        <f>IF(L56&lt;&gt;0,N56/L56,0)</f>
        <v>2.3267000000000002</v>
      </c>
      <c r="N56" s="23">
        <f>SUM(N43:N54)</f>
        <v>573616.68395300012</v>
      </c>
      <c r="O56" s="5"/>
      <c r="P56" s="23">
        <f>SUM(P43:P54)</f>
        <v>740965.72124500002</v>
      </c>
      <c r="Q56" s="5"/>
    </row>
    <row r="57" spans="2:17" x14ac:dyDescent="0.25">
      <c r="B57" s="5"/>
      <c r="C57" s="5"/>
      <c r="D57" s="5"/>
      <c r="E57" s="5"/>
      <c r="F57" s="5"/>
      <c r="G57" s="5"/>
      <c r="H57" s="5"/>
      <c r="I57" s="5"/>
      <c r="J57" s="5"/>
      <c r="K57" s="5"/>
      <c r="L57" s="5"/>
      <c r="M57" s="5"/>
      <c r="N57" s="5"/>
      <c r="O57" s="5"/>
      <c r="P57" s="5"/>
      <c r="Q57" s="5"/>
    </row>
    <row r="58" spans="2:17" ht="15.6" x14ac:dyDescent="0.25">
      <c r="B58" s="73" t="str">
        <f>'5. Historical Wholesale'!B58</f>
        <v>Oakville Glenorchy</v>
      </c>
      <c r="C58" s="5"/>
      <c r="D58" s="197" t="s">
        <v>162</v>
      </c>
      <c r="E58" s="197"/>
      <c r="F58" s="197"/>
      <c r="G58" s="65"/>
      <c r="H58" s="197" t="s">
        <v>164</v>
      </c>
      <c r="I58" s="197"/>
      <c r="J58" s="197"/>
      <c r="K58" s="65"/>
      <c r="L58" s="197" t="s">
        <v>163</v>
      </c>
      <c r="M58" s="197"/>
      <c r="N58" s="197"/>
      <c r="O58" s="65"/>
      <c r="P58" s="140" t="s">
        <v>1014</v>
      </c>
      <c r="Q58" s="5"/>
    </row>
    <row r="59" spans="2:17" ht="15.6" x14ac:dyDescent="0.3">
      <c r="B59" s="16"/>
      <c r="C59" s="10"/>
      <c r="D59" s="17"/>
      <c r="E59" s="17"/>
      <c r="F59" s="17"/>
      <c r="G59" s="10"/>
      <c r="H59" s="17"/>
      <c r="I59" s="17"/>
      <c r="J59" s="17"/>
      <c r="K59" s="10"/>
      <c r="L59" s="17"/>
      <c r="M59" s="17"/>
      <c r="N59" s="17"/>
      <c r="O59" s="10"/>
      <c r="P59" s="17"/>
      <c r="Q59" s="5"/>
    </row>
    <row r="60" spans="2:17" ht="15.6" x14ac:dyDescent="0.3">
      <c r="B60" s="16" t="s">
        <v>113</v>
      </c>
      <c r="C60" s="10"/>
      <c r="D60" s="17" t="s">
        <v>114</v>
      </c>
      <c r="E60" s="17" t="s">
        <v>108</v>
      </c>
      <c r="F60" s="17" t="s">
        <v>115</v>
      </c>
      <c r="G60" s="10"/>
      <c r="H60" s="17" t="s">
        <v>114</v>
      </c>
      <c r="I60" s="17" t="s">
        <v>108</v>
      </c>
      <c r="J60" s="17" t="s">
        <v>115</v>
      </c>
      <c r="K60" s="10"/>
      <c r="L60" s="17" t="s">
        <v>114</v>
      </c>
      <c r="M60" s="17" t="s">
        <v>108</v>
      </c>
      <c r="N60" s="17" t="s">
        <v>115</v>
      </c>
      <c r="O60" s="10"/>
      <c r="P60" s="17" t="s">
        <v>115</v>
      </c>
      <c r="Q60" s="5"/>
    </row>
    <row r="61" spans="2:17" x14ac:dyDescent="0.25">
      <c r="B61" s="5"/>
      <c r="C61" s="5"/>
      <c r="D61" s="5"/>
      <c r="E61" s="5"/>
      <c r="F61" s="5"/>
      <c r="G61" s="5"/>
      <c r="H61" s="5"/>
      <c r="I61" s="5"/>
      <c r="J61" s="5"/>
      <c r="K61" s="5"/>
      <c r="L61" s="5"/>
      <c r="M61" s="5"/>
      <c r="N61" s="5"/>
      <c r="O61" s="5"/>
      <c r="P61" s="5"/>
      <c r="Q61" s="5"/>
    </row>
    <row r="62" spans="2:17" ht="15.6" x14ac:dyDescent="0.3">
      <c r="B62" s="19" t="s">
        <v>116</v>
      </c>
      <c r="C62" s="5"/>
      <c r="D62" s="28">
        <f>'5. Historical Wholesale'!D62</f>
        <v>7120.2586053781397</v>
      </c>
      <c r="E62" s="29">
        <f>'4. UTRs and Sub-Transmission'!L52</f>
        <v>3.3469000000000002</v>
      </c>
      <c r="F62" s="30">
        <f t="shared" ref="F62:F73" si="14">D62*E62</f>
        <v>23830.793526340098</v>
      </c>
      <c r="G62" s="5"/>
      <c r="H62" s="28">
        <f>'5. Historical Wholesale'!H62</f>
        <v>7450.1764622841274</v>
      </c>
      <c r="I62" s="29">
        <f>'4. UTRs and Sub-Transmission'!L54</f>
        <v>0</v>
      </c>
      <c r="J62" s="30">
        <f t="shared" ref="J62:J73" si="15">H62*I62</f>
        <v>0</v>
      </c>
      <c r="K62" s="5"/>
      <c r="L62" s="28">
        <f>'5. Historical Wholesale'!L62</f>
        <v>0</v>
      </c>
      <c r="M62" s="29">
        <f>'4. UTRs and Sub-Transmission'!L56</f>
        <v>2.2044999999999999</v>
      </c>
      <c r="N62" s="30">
        <f t="shared" ref="N62:N73" si="16">L62*M62</f>
        <v>0</v>
      </c>
      <c r="O62" s="5"/>
      <c r="P62" s="18">
        <f t="shared" ref="P62:P73" si="17">J62+N62</f>
        <v>0</v>
      </c>
      <c r="Q62" s="5"/>
    </row>
    <row r="63" spans="2:17" ht="15.6" x14ac:dyDescent="0.3">
      <c r="B63" s="19" t="s">
        <v>117</v>
      </c>
      <c r="C63" s="5"/>
      <c r="D63" s="28">
        <f>'5. Historical Wholesale'!D63</f>
        <v>4917.2107562786405</v>
      </c>
      <c r="E63" s="29">
        <f t="shared" ref="E63:E73" si="18">E62</f>
        <v>3.3469000000000002</v>
      </c>
      <c r="F63" s="30">
        <f t="shared" si="14"/>
        <v>16457.412680188983</v>
      </c>
      <c r="G63" s="5"/>
      <c r="H63" s="28">
        <f>'5. Historical Wholesale'!H63</f>
        <v>4917.2133076090531</v>
      </c>
      <c r="I63" s="29">
        <f t="shared" ref="I63:I73" si="19">I62</f>
        <v>0</v>
      </c>
      <c r="J63" s="30">
        <f t="shared" si="15"/>
        <v>0</v>
      </c>
      <c r="K63" s="5"/>
      <c r="L63" s="28">
        <f>'5. Historical Wholesale'!L63</f>
        <v>0</v>
      </c>
      <c r="M63" s="29">
        <f t="shared" ref="M63:M73" si="20">M62</f>
        <v>2.2044999999999999</v>
      </c>
      <c r="N63" s="30">
        <f t="shared" si="16"/>
        <v>0</v>
      </c>
      <c r="O63" s="5"/>
      <c r="P63" s="18">
        <f t="shared" si="17"/>
        <v>0</v>
      </c>
      <c r="Q63" s="5"/>
    </row>
    <row r="64" spans="2:17" ht="15.6" x14ac:dyDescent="0.3">
      <c r="B64" s="19" t="s">
        <v>118</v>
      </c>
      <c r="C64" s="5"/>
      <c r="D64" s="28">
        <f>'5. Historical Wholesale'!D64</f>
        <v>3170.0507974849916</v>
      </c>
      <c r="E64" s="29">
        <f t="shared" si="18"/>
        <v>3.3469000000000002</v>
      </c>
      <c r="F64" s="30">
        <f t="shared" si="14"/>
        <v>10609.843014102518</v>
      </c>
      <c r="G64" s="5"/>
      <c r="H64" s="28">
        <f>'5. Historical Wholesale'!H64</f>
        <v>3170.0484683073737</v>
      </c>
      <c r="I64" s="29">
        <f t="shared" si="19"/>
        <v>0</v>
      </c>
      <c r="J64" s="30">
        <f t="shared" si="15"/>
        <v>0</v>
      </c>
      <c r="K64" s="5"/>
      <c r="L64" s="28">
        <f>'5. Historical Wholesale'!L64</f>
        <v>0</v>
      </c>
      <c r="M64" s="29">
        <f t="shared" si="20"/>
        <v>2.2044999999999999</v>
      </c>
      <c r="N64" s="30">
        <f t="shared" si="16"/>
        <v>0</v>
      </c>
      <c r="O64" s="5"/>
      <c r="P64" s="18">
        <f t="shared" si="17"/>
        <v>0</v>
      </c>
      <c r="Q64" s="5"/>
    </row>
    <row r="65" spans="2:17" ht="15.6" x14ac:dyDescent="0.3">
      <c r="B65" s="19" t="s">
        <v>119</v>
      </c>
      <c r="C65" s="5"/>
      <c r="D65" s="28">
        <f>'5. Historical Wholesale'!D65</f>
        <v>5578.7396540087384</v>
      </c>
      <c r="E65" s="29">
        <f t="shared" si="18"/>
        <v>3.3469000000000002</v>
      </c>
      <c r="F65" s="30">
        <f t="shared" si="14"/>
        <v>18671.483748001847</v>
      </c>
      <c r="G65" s="5"/>
      <c r="H65" s="28">
        <f>'5. Historical Wholesale'!H65</f>
        <v>6066.4909886593568</v>
      </c>
      <c r="I65" s="29">
        <f t="shared" si="19"/>
        <v>0</v>
      </c>
      <c r="J65" s="30">
        <f t="shared" si="15"/>
        <v>0</v>
      </c>
      <c r="K65" s="5"/>
      <c r="L65" s="28">
        <f>'5. Historical Wholesale'!L65</f>
        <v>0</v>
      </c>
      <c r="M65" s="29">
        <f t="shared" si="20"/>
        <v>2.2044999999999999</v>
      </c>
      <c r="N65" s="30">
        <f t="shared" si="16"/>
        <v>0</v>
      </c>
      <c r="O65" s="5"/>
      <c r="P65" s="18">
        <f t="shared" si="17"/>
        <v>0</v>
      </c>
      <c r="Q65" s="5"/>
    </row>
    <row r="66" spans="2:17" ht="15.6" x14ac:dyDescent="0.3">
      <c r="B66" s="19" t="s">
        <v>120</v>
      </c>
      <c r="C66" s="5"/>
      <c r="D66" s="28">
        <f>'5. Historical Wholesale'!D66</f>
        <v>7927.8107349650099</v>
      </c>
      <c r="E66" s="29">
        <f t="shared" si="18"/>
        <v>3.3469000000000002</v>
      </c>
      <c r="F66" s="30">
        <f t="shared" si="14"/>
        <v>26533.589748854392</v>
      </c>
      <c r="G66" s="5"/>
      <c r="H66" s="28">
        <f>'5. Historical Wholesale'!H66</f>
        <v>7927.8104559785415</v>
      </c>
      <c r="I66" s="29">
        <f t="shared" si="19"/>
        <v>0</v>
      </c>
      <c r="J66" s="30">
        <f t="shared" si="15"/>
        <v>0</v>
      </c>
      <c r="K66" s="5"/>
      <c r="L66" s="28">
        <f>'5. Historical Wholesale'!L66</f>
        <v>0</v>
      </c>
      <c r="M66" s="29">
        <f t="shared" si="20"/>
        <v>2.2044999999999999</v>
      </c>
      <c r="N66" s="30">
        <f t="shared" si="16"/>
        <v>0</v>
      </c>
      <c r="O66" s="5"/>
      <c r="P66" s="18">
        <f t="shared" si="17"/>
        <v>0</v>
      </c>
      <c r="Q66" s="5"/>
    </row>
    <row r="67" spans="2:17" ht="15.6" x14ac:dyDescent="0.3">
      <c r="B67" s="19" t="s">
        <v>121</v>
      </c>
      <c r="C67" s="5"/>
      <c r="D67" s="28">
        <f>'5. Historical Wholesale'!D67</f>
        <v>10157.152499023125</v>
      </c>
      <c r="E67" s="29">
        <f t="shared" si="18"/>
        <v>3.3469000000000002</v>
      </c>
      <c r="F67" s="30">
        <f t="shared" si="14"/>
        <v>33994.973698980495</v>
      </c>
      <c r="G67" s="5"/>
      <c r="H67" s="28">
        <f>'5. Historical Wholesale'!H67</f>
        <v>20800.315279280974</v>
      </c>
      <c r="I67" s="29">
        <f t="shared" si="19"/>
        <v>0</v>
      </c>
      <c r="J67" s="30">
        <f t="shared" si="15"/>
        <v>0</v>
      </c>
      <c r="K67" s="5"/>
      <c r="L67" s="28">
        <f>'5. Historical Wholesale'!L67</f>
        <v>0</v>
      </c>
      <c r="M67" s="29">
        <f t="shared" si="20"/>
        <v>2.2044999999999999</v>
      </c>
      <c r="N67" s="30">
        <f t="shared" si="16"/>
        <v>0</v>
      </c>
      <c r="O67" s="5"/>
      <c r="P67" s="18">
        <f t="shared" si="17"/>
        <v>0</v>
      </c>
      <c r="Q67" s="5"/>
    </row>
    <row r="68" spans="2:17" ht="15.6" x14ac:dyDescent="0.3">
      <c r="B68" s="19" t="s">
        <v>122</v>
      </c>
      <c r="C68" s="5"/>
      <c r="D68" s="28">
        <f>'5. Historical Wholesale'!D68</f>
        <v>10169.024190970125</v>
      </c>
      <c r="E68" s="29">
        <f t="shared" si="18"/>
        <v>3.3469000000000002</v>
      </c>
      <c r="F68" s="30">
        <f t="shared" si="14"/>
        <v>34034.707064757917</v>
      </c>
      <c r="G68" s="5"/>
      <c r="H68" s="28">
        <f>'5. Historical Wholesale'!H68</f>
        <v>10169.022634228975</v>
      </c>
      <c r="I68" s="29">
        <f t="shared" si="19"/>
        <v>0</v>
      </c>
      <c r="J68" s="30">
        <f t="shared" si="15"/>
        <v>0</v>
      </c>
      <c r="K68" s="5"/>
      <c r="L68" s="28">
        <f>'5. Historical Wholesale'!L68</f>
        <v>0</v>
      </c>
      <c r="M68" s="29">
        <f t="shared" si="20"/>
        <v>2.2044999999999999</v>
      </c>
      <c r="N68" s="30">
        <f t="shared" si="16"/>
        <v>0</v>
      </c>
      <c r="O68" s="5"/>
      <c r="P68" s="18">
        <f t="shared" si="17"/>
        <v>0</v>
      </c>
      <c r="Q68" s="5"/>
    </row>
    <row r="69" spans="2:17" ht="15.6" x14ac:dyDescent="0.3">
      <c r="B69" s="19" t="s">
        <v>123</v>
      </c>
      <c r="C69" s="5"/>
      <c r="D69" s="28">
        <f>'5. Historical Wholesale'!D69</f>
        <v>0</v>
      </c>
      <c r="E69" s="29">
        <f t="shared" si="18"/>
        <v>3.3469000000000002</v>
      </c>
      <c r="F69" s="30">
        <f t="shared" si="14"/>
        <v>0</v>
      </c>
      <c r="G69" s="5"/>
      <c r="H69" s="28">
        <f>'5. Historical Wholesale'!H69</f>
        <v>0</v>
      </c>
      <c r="I69" s="29">
        <f t="shared" si="19"/>
        <v>0</v>
      </c>
      <c r="J69" s="30">
        <f t="shared" si="15"/>
        <v>0</v>
      </c>
      <c r="K69" s="5"/>
      <c r="L69" s="28">
        <f>'5. Historical Wholesale'!L69</f>
        <v>0</v>
      </c>
      <c r="M69" s="29">
        <f t="shared" si="20"/>
        <v>2.2044999999999999</v>
      </c>
      <c r="N69" s="30">
        <f t="shared" si="16"/>
        <v>0</v>
      </c>
      <c r="O69" s="5"/>
      <c r="P69" s="18">
        <f t="shared" si="17"/>
        <v>0</v>
      </c>
      <c r="Q69" s="5"/>
    </row>
    <row r="70" spans="2:17" ht="15.6" x14ac:dyDescent="0.3">
      <c r="B70" s="19" t="s">
        <v>124</v>
      </c>
      <c r="C70" s="5"/>
      <c r="D70" s="28">
        <f>'5. Historical Wholesale'!D70</f>
        <v>7769.5605839934633</v>
      </c>
      <c r="E70" s="29">
        <f t="shared" si="18"/>
        <v>3.3469000000000002</v>
      </c>
      <c r="F70" s="30">
        <f t="shared" si="14"/>
        <v>26003.942318567722</v>
      </c>
      <c r="G70" s="5"/>
      <c r="H70" s="28">
        <f>'5. Historical Wholesale'!H70</f>
        <v>7769.5590795727248</v>
      </c>
      <c r="I70" s="29">
        <f t="shared" si="19"/>
        <v>0</v>
      </c>
      <c r="J70" s="30">
        <f t="shared" si="15"/>
        <v>0</v>
      </c>
      <c r="K70" s="5"/>
      <c r="L70" s="28">
        <f>'5. Historical Wholesale'!L70</f>
        <v>0</v>
      </c>
      <c r="M70" s="29">
        <f t="shared" si="20"/>
        <v>2.2044999999999999</v>
      </c>
      <c r="N70" s="30">
        <f t="shared" si="16"/>
        <v>0</v>
      </c>
      <c r="O70" s="5"/>
      <c r="P70" s="18">
        <f t="shared" si="17"/>
        <v>0</v>
      </c>
      <c r="Q70" s="5"/>
    </row>
    <row r="71" spans="2:17" ht="15.6" x14ac:dyDescent="0.3">
      <c r="B71" s="19" t="s">
        <v>125</v>
      </c>
      <c r="C71" s="5"/>
      <c r="D71" s="28">
        <f>'5. Historical Wholesale'!D71</f>
        <v>5614.2304003410181</v>
      </c>
      <c r="E71" s="29">
        <f t="shared" si="18"/>
        <v>3.3469000000000002</v>
      </c>
      <c r="F71" s="30">
        <f t="shared" si="14"/>
        <v>18790.267726901355</v>
      </c>
      <c r="G71" s="5"/>
      <c r="H71" s="28">
        <f>'5. Historical Wholesale'!H71</f>
        <v>6195.7884334854825</v>
      </c>
      <c r="I71" s="29">
        <f t="shared" si="19"/>
        <v>0</v>
      </c>
      <c r="J71" s="30">
        <f t="shared" si="15"/>
        <v>0</v>
      </c>
      <c r="K71" s="5"/>
      <c r="L71" s="28">
        <f>'5. Historical Wholesale'!L71</f>
        <v>0</v>
      </c>
      <c r="M71" s="29">
        <f t="shared" si="20"/>
        <v>2.2044999999999999</v>
      </c>
      <c r="N71" s="30">
        <f t="shared" si="16"/>
        <v>0</v>
      </c>
      <c r="O71" s="5"/>
      <c r="P71" s="18">
        <f t="shared" si="17"/>
        <v>0</v>
      </c>
      <c r="Q71" s="5"/>
    </row>
    <row r="72" spans="2:17" ht="15.6" x14ac:dyDescent="0.3">
      <c r="B72" s="19" t="s">
        <v>126</v>
      </c>
      <c r="C72" s="5"/>
      <c r="D72" s="28">
        <f>'5. Historical Wholesale'!D72</f>
        <v>6107.5663386735814</v>
      </c>
      <c r="E72" s="29">
        <f t="shared" si="18"/>
        <v>3.3469000000000002</v>
      </c>
      <c r="F72" s="30">
        <f t="shared" si="14"/>
        <v>20441.413778906612</v>
      </c>
      <c r="G72" s="5"/>
      <c r="H72" s="28">
        <f>'5. Historical Wholesale'!H72</f>
        <v>6281.6479224507075</v>
      </c>
      <c r="I72" s="29">
        <f t="shared" si="19"/>
        <v>0</v>
      </c>
      <c r="J72" s="30">
        <f t="shared" si="15"/>
        <v>0</v>
      </c>
      <c r="K72" s="5"/>
      <c r="L72" s="28">
        <f>'5. Historical Wholesale'!L72</f>
        <v>0</v>
      </c>
      <c r="M72" s="29">
        <f t="shared" si="20"/>
        <v>2.2044999999999999</v>
      </c>
      <c r="N72" s="30">
        <f t="shared" si="16"/>
        <v>0</v>
      </c>
      <c r="O72" s="5"/>
      <c r="P72" s="18">
        <f t="shared" si="17"/>
        <v>0</v>
      </c>
      <c r="Q72" s="5"/>
    </row>
    <row r="73" spans="2:17" ht="15.6" x14ac:dyDescent="0.3">
      <c r="B73" s="19" t="s">
        <v>127</v>
      </c>
      <c r="C73" s="5"/>
      <c r="D73" s="28">
        <f>'5. Historical Wholesale'!D73</f>
        <v>7232.1764768569492</v>
      </c>
      <c r="E73" s="29">
        <f t="shared" si="18"/>
        <v>3.3469000000000002</v>
      </c>
      <c r="F73" s="30">
        <f t="shared" si="14"/>
        <v>24205.371450392526</v>
      </c>
      <c r="G73" s="5"/>
      <c r="H73" s="28">
        <f>'5. Historical Wholesale'!H73</f>
        <v>7470.5378570420207</v>
      </c>
      <c r="I73" s="29">
        <f t="shared" si="19"/>
        <v>0</v>
      </c>
      <c r="J73" s="30">
        <f t="shared" si="15"/>
        <v>0</v>
      </c>
      <c r="K73" s="5"/>
      <c r="L73" s="28">
        <f>'5. Historical Wholesale'!L73</f>
        <v>0</v>
      </c>
      <c r="M73" s="29">
        <f t="shared" si="20"/>
        <v>2.2044999999999999</v>
      </c>
      <c r="N73" s="30">
        <f t="shared" si="16"/>
        <v>0</v>
      </c>
      <c r="O73" s="5"/>
      <c r="P73" s="18">
        <f t="shared" si="17"/>
        <v>0</v>
      </c>
      <c r="Q73" s="5"/>
    </row>
    <row r="74" spans="2:17" x14ac:dyDescent="0.25">
      <c r="B74" s="5"/>
      <c r="C74" s="5"/>
      <c r="D74" s="5"/>
      <c r="E74" s="5"/>
      <c r="F74" s="5"/>
      <c r="G74" s="5"/>
      <c r="H74" s="5"/>
      <c r="I74" s="5"/>
      <c r="J74" s="5"/>
      <c r="K74" s="5"/>
      <c r="L74" s="5"/>
      <c r="M74" s="5"/>
      <c r="N74" s="5"/>
      <c r="O74" s="5"/>
      <c r="P74" s="5"/>
      <c r="Q74" s="5"/>
    </row>
    <row r="75" spans="2:17" ht="18.600000000000001" thickBot="1" x14ac:dyDescent="0.4">
      <c r="B75" s="20" t="s">
        <v>128</v>
      </c>
      <c r="C75" s="5"/>
      <c r="D75" s="21">
        <f>SUM(D62:D73)</f>
        <v>75763.781037973793</v>
      </c>
      <c r="E75" s="22">
        <f>IF(D75&lt;&gt;0,F75/D75,0)</f>
        <v>3.3468999999999993</v>
      </c>
      <c r="F75" s="23">
        <f>SUM(F62:F73)</f>
        <v>253573.79875599444</v>
      </c>
      <c r="G75" s="5"/>
      <c r="H75" s="21">
        <f>SUM(H62:H73)</f>
        <v>88218.610888899333</v>
      </c>
      <c r="I75" s="22">
        <f>IF(H75&lt;&gt;0,J75/H75,0)</f>
        <v>0</v>
      </c>
      <c r="J75" s="23">
        <f>SUM(J62:J73)</f>
        <v>0</v>
      </c>
      <c r="K75" s="5"/>
      <c r="L75" s="21">
        <f>SUM(L62:L73)</f>
        <v>0</v>
      </c>
      <c r="M75" s="22">
        <f>IF(L75&lt;&gt;0,N75/L75,0)</f>
        <v>0</v>
      </c>
      <c r="N75" s="23">
        <f>SUM(N62:N73)</f>
        <v>0</v>
      </c>
      <c r="O75" s="5"/>
      <c r="P75" s="23">
        <f>SUM(P62:P73)</f>
        <v>0</v>
      </c>
      <c r="Q75" s="5"/>
    </row>
    <row r="76" spans="2:17" x14ac:dyDescent="0.25">
      <c r="B76" s="5"/>
      <c r="C76" s="5"/>
      <c r="D76" s="5"/>
      <c r="E76" s="5"/>
      <c r="F76" s="5"/>
      <c r="G76" s="5"/>
      <c r="H76" s="5"/>
      <c r="I76" s="5"/>
      <c r="J76" s="5"/>
      <c r="K76" s="5"/>
      <c r="L76" s="5"/>
      <c r="M76" s="5"/>
      <c r="N76" s="5"/>
      <c r="O76" s="5"/>
      <c r="P76" s="5"/>
      <c r="Q76" s="5"/>
    </row>
    <row r="77" spans="2:17" ht="15.6" x14ac:dyDescent="0.25">
      <c r="B77" s="73" t="str">
        <f>'5. Historical Wholesale'!B77</f>
        <v>Add Extra Host Here (II)</v>
      </c>
      <c r="C77" s="5"/>
      <c r="D77" s="197" t="s">
        <v>162</v>
      </c>
      <c r="E77" s="197"/>
      <c r="F77" s="197"/>
      <c r="G77" s="65"/>
      <c r="H77" s="197" t="s">
        <v>164</v>
      </c>
      <c r="I77" s="197"/>
      <c r="J77" s="197"/>
      <c r="K77" s="65"/>
      <c r="L77" s="197" t="s">
        <v>163</v>
      </c>
      <c r="M77" s="197"/>
      <c r="N77" s="197"/>
      <c r="O77" s="65"/>
      <c r="P77" s="140" t="s">
        <v>1014</v>
      </c>
      <c r="Q77" s="5"/>
    </row>
    <row r="78" spans="2:17" ht="15.6" x14ac:dyDescent="0.3">
      <c r="B78" s="16"/>
      <c r="C78" s="10"/>
      <c r="D78" s="17"/>
      <c r="E78" s="17"/>
      <c r="F78" s="17"/>
      <c r="G78" s="10"/>
      <c r="H78" s="17"/>
      <c r="I78" s="17"/>
      <c r="J78" s="17"/>
      <c r="K78" s="10"/>
      <c r="L78" s="17"/>
      <c r="M78" s="17"/>
      <c r="N78" s="17"/>
      <c r="O78" s="10"/>
      <c r="P78" s="17"/>
      <c r="Q78" s="5"/>
    </row>
    <row r="79" spans="2:17" ht="15.6" x14ac:dyDescent="0.3">
      <c r="B79" s="16" t="s">
        <v>113</v>
      </c>
      <c r="C79" s="10"/>
      <c r="D79" s="17" t="s">
        <v>114</v>
      </c>
      <c r="E79" s="17" t="s">
        <v>108</v>
      </c>
      <c r="F79" s="17" t="s">
        <v>115</v>
      </c>
      <c r="G79" s="10"/>
      <c r="H79" s="17" t="s">
        <v>114</v>
      </c>
      <c r="I79" s="17" t="s">
        <v>108</v>
      </c>
      <c r="J79" s="17" t="s">
        <v>115</v>
      </c>
      <c r="K79" s="10"/>
      <c r="L79" s="17" t="s">
        <v>114</v>
      </c>
      <c r="M79" s="17" t="s">
        <v>108</v>
      </c>
      <c r="N79" s="17" t="s">
        <v>115</v>
      </c>
      <c r="O79" s="10"/>
      <c r="P79" s="17" t="s">
        <v>115</v>
      </c>
      <c r="Q79" s="5"/>
    </row>
    <row r="80" spans="2:17" x14ac:dyDescent="0.25">
      <c r="B80" s="5"/>
      <c r="C80" s="5"/>
      <c r="D80" s="5"/>
      <c r="E80" s="5"/>
      <c r="F80" s="5"/>
      <c r="G80" s="5"/>
      <c r="H80" s="5"/>
      <c r="I80" s="5"/>
      <c r="J80" s="5"/>
      <c r="K80" s="5"/>
      <c r="L80" s="5"/>
      <c r="M80" s="5"/>
      <c r="N80" s="5"/>
      <c r="O80" s="5"/>
      <c r="P80" s="5"/>
      <c r="Q80" s="5"/>
    </row>
    <row r="81" spans="2:17" ht="15.6" x14ac:dyDescent="0.3">
      <c r="B81" s="19" t="s">
        <v>116</v>
      </c>
      <c r="C81" s="5"/>
      <c r="D81" s="28">
        <f>'5. Historical Wholesale'!D81</f>
        <v>0</v>
      </c>
      <c r="E81" s="29">
        <f>'4. UTRs and Sub-Transmission'!L67</f>
        <v>0</v>
      </c>
      <c r="F81" s="30">
        <f t="shared" ref="F81:F92" si="21">D81*E81</f>
        <v>0</v>
      </c>
      <c r="G81" s="5"/>
      <c r="H81" s="28">
        <f>'5. Historical Wholesale'!H81</f>
        <v>0</v>
      </c>
      <c r="I81" s="29">
        <f>'4. UTRs and Sub-Transmission'!L69</f>
        <v>0</v>
      </c>
      <c r="J81" s="30">
        <f t="shared" ref="J81:J92" si="22">H81*I81</f>
        <v>0</v>
      </c>
      <c r="K81" s="5"/>
      <c r="L81" s="28">
        <f>'5. Historical Wholesale'!L81</f>
        <v>0</v>
      </c>
      <c r="M81" s="29">
        <f>'4. UTRs and Sub-Transmission'!L71</f>
        <v>0</v>
      </c>
      <c r="N81" s="30">
        <f t="shared" ref="N81:N92" si="23">L81*M81</f>
        <v>0</v>
      </c>
      <c r="O81" s="5"/>
      <c r="P81" s="18">
        <f t="shared" ref="P81:P92" si="24">J81+N81</f>
        <v>0</v>
      </c>
      <c r="Q81" s="5"/>
    </row>
    <row r="82" spans="2:17" ht="15.6" x14ac:dyDescent="0.3">
      <c r="B82" s="19" t="s">
        <v>117</v>
      </c>
      <c r="C82" s="5"/>
      <c r="D82" s="28">
        <f>'5. Historical Wholesale'!D82</f>
        <v>0</v>
      </c>
      <c r="E82" s="29">
        <f t="shared" ref="E82:E92" si="25">E81</f>
        <v>0</v>
      </c>
      <c r="F82" s="30">
        <f t="shared" si="21"/>
        <v>0</v>
      </c>
      <c r="G82" s="5"/>
      <c r="H82" s="28">
        <f>'5. Historical Wholesale'!H82</f>
        <v>0</v>
      </c>
      <c r="I82" s="29">
        <f t="shared" ref="I82:I92" si="26">I81</f>
        <v>0</v>
      </c>
      <c r="J82" s="30">
        <f t="shared" si="22"/>
        <v>0</v>
      </c>
      <c r="K82" s="5"/>
      <c r="L82" s="28">
        <f>'5. Historical Wholesale'!L82</f>
        <v>0</v>
      </c>
      <c r="M82" s="29">
        <f t="shared" ref="M82:M92" si="27">M81</f>
        <v>0</v>
      </c>
      <c r="N82" s="30">
        <f t="shared" si="23"/>
        <v>0</v>
      </c>
      <c r="O82" s="5"/>
      <c r="P82" s="18">
        <f t="shared" si="24"/>
        <v>0</v>
      </c>
      <c r="Q82" s="5"/>
    </row>
    <row r="83" spans="2:17" ht="15.6" x14ac:dyDescent="0.3">
      <c r="B83" s="19" t="s">
        <v>118</v>
      </c>
      <c r="C83" s="5"/>
      <c r="D83" s="28">
        <f>'5. Historical Wholesale'!D83</f>
        <v>0</v>
      </c>
      <c r="E83" s="29">
        <f t="shared" si="25"/>
        <v>0</v>
      </c>
      <c r="F83" s="30">
        <f t="shared" si="21"/>
        <v>0</v>
      </c>
      <c r="G83" s="5"/>
      <c r="H83" s="28">
        <f>'5. Historical Wholesale'!H83</f>
        <v>0</v>
      </c>
      <c r="I83" s="29">
        <f t="shared" si="26"/>
        <v>0</v>
      </c>
      <c r="J83" s="30">
        <f t="shared" si="22"/>
        <v>0</v>
      </c>
      <c r="K83" s="5"/>
      <c r="L83" s="28">
        <f>'5. Historical Wholesale'!L83</f>
        <v>0</v>
      </c>
      <c r="M83" s="29">
        <f t="shared" si="27"/>
        <v>0</v>
      </c>
      <c r="N83" s="30">
        <f t="shared" si="23"/>
        <v>0</v>
      </c>
      <c r="O83" s="5"/>
      <c r="P83" s="18">
        <f t="shared" si="24"/>
        <v>0</v>
      </c>
      <c r="Q83" s="5"/>
    </row>
    <row r="84" spans="2:17" ht="15.6" x14ac:dyDescent="0.3">
      <c r="B84" s="19" t="s">
        <v>119</v>
      </c>
      <c r="C84" s="5"/>
      <c r="D84" s="28">
        <f>'5. Historical Wholesale'!D84</f>
        <v>0</v>
      </c>
      <c r="E84" s="29">
        <f t="shared" si="25"/>
        <v>0</v>
      </c>
      <c r="F84" s="30">
        <f t="shared" si="21"/>
        <v>0</v>
      </c>
      <c r="G84" s="5"/>
      <c r="H84" s="28">
        <f>'5. Historical Wholesale'!H84</f>
        <v>0</v>
      </c>
      <c r="I84" s="29">
        <f t="shared" si="26"/>
        <v>0</v>
      </c>
      <c r="J84" s="30">
        <f t="shared" si="22"/>
        <v>0</v>
      </c>
      <c r="K84" s="5"/>
      <c r="L84" s="28">
        <f>'5. Historical Wholesale'!L84</f>
        <v>0</v>
      </c>
      <c r="M84" s="29">
        <f t="shared" si="27"/>
        <v>0</v>
      </c>
      <c r="N84" s="30">
        <f t="shared" si="23"/>
        <v>0</v>
      </c>
      <c r="O84" s="5"/>
      <c r="P84" s="18">
        <f t="shared" si="24"/>
        <v>0</v>
      </c>
      <c r="Q84" s="5"/>
    </row>
    <row r="85" spans="2:17" ht="15.6" x14ac:dyDescent="0.3">
      <c r="B85" s="19" t="s">
        <v>120</v>
      </c>
      <c r="C85" s="5"/>
      <c r="D85" s="28">
        <f>'5. Historical Wholesale'!D85</f>
        <v>0</v>
      </c>
      <c r="E85" s="29">
        <f t="shared" si="25"/>
        <v>0</v>
      </c>
      <c r="F85" s="30">
        <f t="shared" si="21"/>
        <v>0</v>
      </c>
      <c r="G85" s="5"/>
      <c r="H85" s="28">
        <f>'5. Historical Wholesale'!H85</f>
        <v>0</v>
      </c>
      <c r="I85" s="29">
        <f t="shared" si="26"/>
        <v>0</v>
      </c>
      <c r="J85" s="30">
        <f t="shared" si="22"/>
        <v>0</v>
      </c>
      <c r="K85" s="5"/>
      <c r="L85" s="28">
        <f>'5. Historical Wholesale'!L85</f>
        <v>0</v>
      </c>
      <c r="M85" s="29">
        <f t="shared" si="27"/>
        <v>0</v>
      </c>
      <c r="N85" s="30">
        <f t="shared" si="23"/>
        <v>0</v>
      </c>
      <c r="O85" s="5"/>
      <c r="P85" s="18">
        <f t="shared" si="24"/>
        <v>0</v>
      </c>
      <c r="Q85" s="5"/>
    </row>
    <row r="86" spans="2:17" ht="15.6" x14ac:dyDescent="0.3">
      <c r="B86" s="19" t="s">
        <v>121</v>
      </c>
      <c r="C86" s="5"/>
      <c r="D86" s="28">
        <f>'5. Historical Wholesale'!D86</f>
        <v>0</v>
      </c>
      <c r="E86" s="29">
        <f t="shared" si="25"/>
        <v>0</v>
      </c>
      <c r="F86" s="30">
        <f t="shared" si="21"/>
        <v>0</v>
      </c>
      <c r="G86" s="5"/>
      <c r="H86" s="28">
        <f>'5. Historical Wholesale'!H86</f>
        <v>0</v>
      </c>
      <c r="I86" s="29">
        <f t="shared" si="26"/>
        <v>0</v>
      </c>
      <c r="J86" s="30">
        <f t="shared" si="22"/>
        <v>0</v>
      </c>
      <c r="K86" s="5"/>
      <c r="L86" s="28">
        <f>'5. Historical Wholesale'!L86</f>
        <v>0</v>
      </c>
      <c r="M86" s="29">
        <f t="shared" si="27"/>
        <v>0</v>
      </c>
      <c r="N86" s="30">
        <f t="shared" si="23"/>
        <v>0</v>
      </c>
      <c r="O86" s="5"/>
      <c r="P86" s="18">
        <f t="shared" si="24"/>
        <v>0</v>
      </c>
      <c r="Q86" s="5"/>
    </row>
    <row r="87" spans="2:17" ht="15.6" x14ac:dyDescent="0.3">
      <c r="B87" s="19" t="s">
        <v>122</v>
      </c>
      <c r="C87" s="5"/>
      <c r="D87" s="28">
        <f>'5. Historical Wholesale'!D87</f>
        <v>0</v>
      </c>
      <c r="E87" s="29">
        <f t="shared" si="25"/>
        <v>0</v>
      </c>
      <c r="F87" s="30">
        <f t="shared" si="21"/>
        <v>0</v>
      </c>
      <c r="G87" s="5"/>
      <c r="H87" s="28">
        <f>'5. Historical Wholesale'!H87</f>
        <v>0</v>
      </c>
      <c r="I87" s="29">
        <f t="shared" si="26"/>
        <v>0</v>
      </c>
      <c r="J87" s="30">
        <f t="shared" si="22"/>
        <v>0</v>
      </c>
      <c r="K87" s="5"/>
      <c r="L87" s="28">
        <f>'5. Historical Wholesale'!L87</f>
        <v>0</v>
      </c>
      <c r="M87" s="29">
        <f t="shared" si="27"/>
        <v>0</v>
      </c>
      <c r="N87" s="30">
        <f t="shared" si="23"/>
        <v>0</v>
      </c>
      <c r="O87" s="5"/>
      <c r="P87" s="18">
        <f t="shared" si="24"/>
        <v>0</v>
      </c>
      <c r="Q87" s="5"/>
    </row>
    <row r="88" spans="2:17" ht="15.6" x14ac:dyDescent="0.3">
      <c r="B88" s="19" t="s">
        <v>123</v>
      </c>
      <c r="C88" s="5"/>
      <c r="D88" s="28">
        <f>'5. Historical Wholesale'!D88</f>
        <v>0</v>
      </c>
      <c r="E88" s="29">
        <f t="shared" si="25"/>
        <v>0</v>
      </c>
      <c r="F88" s="30">
        <f t="shared" si="21"/>
        <v>0</v>
      </c>
      <c r="G88" s="5"/>
      <c r="H88" s="28">
        <f>'5. Historical Wholesale'!H88</f>
        <v>0</v>
      </c>
      <c r="I88" s="29">
        <f t="shared" si="26"/>
        <v>0</v>
      </c>
      <c r="J88" s="30">
        <f t="shared" si="22"/>
        <v>0</v>
      </c>
      <c r="K88" s="5"/>
      <c r="L88" s="28">
        <f>'5. Historical Wholesale'!L88</f>
        <v>0</v>
      </c>
      <c r="M88" s="29">
        <f t="shared" si="27"/>
        <v>0</v>
      </c>
      <c r="N88" s="30">
        <f t="shared" si="23"/>
        <v>0</v>
      </c>
      <c r="O88" s="5"/>
      <c r="P88" s="18">
        <f t="shared" si="24"/>
        <v>0</v>
      </c>
      <c r="Q88" s="5"/>
    </row>
    <row r="89" spans="2:17" ht="15.6" x14ac:dyDescent="0.3">
      <c r="B89" s="19" t="s">
        <v>124</v>
      </c>
      <c r="C89" s="5"/>
      <c r="D89" s="28">
        <f>'5. Historical Wholesale'!D89</f>
        <v>0</v>
      </c>
      <c r="E89" s="29">
        <f t="shared" si="25"/>
        <v>0</v>
      </c>
      <c r="F89" s="30">
        <f t="shared" si="21"/>
        <v>0</v>
      </c>
      <c r="G89" s="5"/>
      <c r="H89" s="28">
        <f>'5. Historical Wholesale'!H89</f>
        <v>0</v>
      </c>
      <c r="I89" s="29">
        <f t="shared" si="26"/>
        <v>0</v>
      </c>
      <c r="J89" s="30">
        <f t="shared" si="22"/>
        <v>0</v>
      </c>
      <c r="K89" s="5"/>
      <c r="L89" s="28">
        <f>'5. Historical Wholesale'!L89</f>
        <v>0</v>
      </c>
      <c r="M89" s="29">
        <f t="shared" si="27"/>
        <v>0</v>
      </c>
      <c r="N89" s="30">
        <f t="shared" si="23"/>
        <v>0</v>
      </c>
      <c r="O89" s="5"/>
      <c r="P89" s="18">
        <f t="shared" si="24"/>
        <v>0</v>
      </c>
      <c r="Q89" s="5"/>
    </row>
    <row r="90" spans="2:17" ht="15.6" x14ac:dyDescent="0.3">
      <c r="B90" s="19" t="s">
        <v>125</v>
      </c>
      <c r="C90" s="5"/>
      <c r="D90" s="28">
        <f>'5. Historical Wholesale'!D90</f>
        <v>0</v>
      </c>
      <c r="E90" s="29">
        <f t="shared" si="25"/>
        <v>0</v>
      </c>
      <c r="F90" s="30">
        <f t="shared" si="21"/>
        <v>0</v>
      </c>
      <c r="G90" s="5"/>
      <c r="H90" s="28">
        <f>'5. Historical Wholesale'!H90</f>
        <v>0</v>
      </c>
      <c r="I90" s="29">
        <f t="shared" si="26"/>
        <v>0</v>
      </c>
      <c r="J90" s="30">
        <f t="shared" si="22"/>
        <v>0</v>
      </c>
      <c r="K90" s="5"/>
      <c r="L90" s="28">
        <f>'5. Historical Wholesale'!L90</f>
        <v>0</v>
      </c>
      <c r="M90" s="29">
        <f t="shared" si="27"/>
        <v>0</v>
      </c>
      <c r="N90" s="30">
        <f t="shared" si="23"/>
        <v>0</v>
      </c>
      <c r="O90" s="5"/>
      <c r="P90" s="18">
        <f t="shared" si="24"/>
        <v>0</v>
      </c>
      <c r="Q90" s="5"/>
    </row>
    <row r="91" spans="2:17" ht="15.6" x14ac:dyDescent="0.3">
      <c r="B91" s="19" t="s">
        <v>126</v>
      </c>
      <c r="C91" s="5"/>
      <c r="D91" s="28">
        <f>'5. Historical Wholesale'!D91</f>
        <v>0</v>
      </c>
      <c r="E91" s="29">
        <f t="shared" si="25"/>
        <v>0</v>
      </c>
      <c r="F91" s="30">
        <f t="shared" si="21"/>
        <v>0</v>
      </c>
      <c r="G91" s="5"/>
      <c r="H91" s="28">
        <f>'5. Historical Wholesale'!H91</f>
        <v>0</v>
      </c>
      <c r="I91" s="29">
        <f t="shared" si="26"/>
        <v>0</v>
      </c>
      <c r="J91" s="30">
        <f t="shared" si="22"/>
        <v>0</v>
      </c>
      <c r="K91" s="5"/>
      <c r="L91" s="28">
        <f>'5. Historical Wholesale'!L91</f>
        <v>0</v>
      </c>
      <c r="M91" s="29">
        <f t="shared" si="27"/>
        <v>0</v>
      </c>
      <c r="N91" s="30">
        <f t="shared" si="23"/>
        <v>0</v>
      </c>
      <c r="O91" s="5"/>
      <c r="P91" s="18">
        <f t="shared" si="24"/>
        <v>0</v>
      </c>
      <c r="Q91" s="5"/>
    </row>
    <row r="92" spans="2:17" ht="15.6" x14ac:dyDescent="0.3">
      <c r="B92" s="19" t="s">
        <v>127</v>
      </c>
      <c r="C92" s="5"/>
      <c r="D92" s="28">
        <f>'5. Historical Wholesale'!D92</f>
        <v>0</v>
      </c>
      <c r="E92" s="29">
        <f t="shared" si="25"/>
        <v>0</v>
      </c>
      <c r="F92" s="30">
        <f t="shared" si="21"/>
        <v>0</v>
      </c>
      <c r="G92" s="5"/>
      <c r="H92" s="28">
        <f>'5. Historical Wholesale'!H92</f>
        <v>0</v>
      </c>
      <c r="I92" s="29">
        <f t="shared" si="26"/>
        <v>0</v>
      </c>
      <c r="J92" s="30">
        <f t="shared" si="22"/>
        <v>0</v>
      </c>
      <c r="K92" s="5"/>
      <c r="L92" s="28">
        <f>'5. Historical Wholesale'!L92</f>
        <v>0</v>
      </c>
      <c r="M92" s="29">
        <f t="shared" si="27"/>
        <v>0</v>
      </c>
      <c r="N92" s="30">
        <f t="shared" si="23"/>
        <v>0</v>
      </c>
      <c r="O92" s="5"/>
      <c r="P92" s="18">
        <f t="shared" si="24"/>
        <v>0</v>
      </c>
      <c r="Q92" s="5"/>
    </row>
    <row r="93" spans="2:17" x14ac:dyDescent="0.25">
      <c r="B93" s="5"/>
      <c r="C93" s="5"/>
      <c r="D93" s="5"/>
      <c r="E93" s="5"/>
      <c r="F93" s="5"/>
      <c r="G93" s="5"/>
      <c r="H93" s="5"/>
      <c r="I93" s="5"/>
      <c r="J93" s="5"/>
      <c r="K93" s="5"/>
      <c r="L93" s="5"/>
      <c r="M93" s="5"/>
      <c r="N93" s="5"/>
      <c r="O93" s="5"/>
      <c r="P93" s="5"/>
      <c r="Q93" s="5"/>
    </row>
    <row r="94" spans="2:17" ht="18.600000000000001" thickBot="1" x14ac:dyDescent="0.4">
      <c r="B94" s="20" t="s">
        <v>128</v>
      </c>
      <c r="C94" s="5"/>
      <c r="D94" s="21">
        <f>SUM(D81:D92)</f>
        <v>0</v>
      </c>
      <c r="E94" s="22">
        <f>IF(D94&lt;&gt;0,F94/D94,0)</f>
        <v>0</v>
      </c>
      <c r="F94" s="23">
        <f>SUM(F81:F92)</f>
        <v>0</v>
      </c>
      <c r="G94" s="5"/>
      <c r="H94" s="21">
        <f>SUM(H81:H92)</f>
        <v>0</v>
      </c>
      <c r="I94" s="22">
        <f>IF(H94&lt;&gt;0,J94/H94,0)</f>
        <v>0</v>
      </c>
      <c r="J94" s="23">
        <f>SUM(J81:J92)</f>
        <v>0</v>
      </c>
      <c r="K94" s="5"/>
      <c r="L94" s="21">
        <f>SUM(L81:L92)</f>
        <v>0</v>
      </c>
      <c r="M94" s="22">
        <f>IF(L94&lt;&gt;0,N94/L94,0)</f>
        <v>0</v>
      </c>
      <c r="N94" s="23">
        <f>SUM(N81:N92)</f>
        <v>0</v>
      </c>
      <c r="O94" s="5"/>
      <c r="P94" s="23">
        <f>SUM(P81:P92)</f>
        <v>0</v>
      </c>
      <c r="Q94" s="5"/>
    </row>
    <row r="95" spans="2:17" x14ac:dyDescent="0.25">
      <c r="B95" s="5"/>
      <c r="C95" s="5"/>
      <c r="D95" s="5"/>
      <c r="E95" s="5"/>
      <c r="F95" s="5"/>
      <c r="G95" s="5"/>
      <c r="H95" s="5"/>
      <c r="I95" s="5"/>
      <c r="J95" s="5"/>
      <c r="K95" s="5"/>
      <c r="L95" s="5"/>
      <c r="M95" s="5"/>
      <c r="N95" s="5"/>
      <c r="O95" s="5"/>
      <c r="P95" s="5"/>
      <c r="Q95" s="5"/>
    </row>
    <row r="96" spans="2:17" ht="15.6" x14ac:dyDescent="0.25">
      <c r="B96" s="66" t="s">
        <v>128</v>
      </c>
      <c r="C96" s="5"/>
      <c r="D96" s="197" t="s">
        <v>162</v>
      </c>
      <c r="E96" s="197"/>
      <c r="F96" s="197"/>
      <c r="G96" s="65"/>
      <c r="H96" s="197" t="s">
        <v>164</v>
      </c>
      <c r="I96" s="197"/>
      <c r="J96" s="197"/>
      <c r="K96" s="65"/>
      <c r="L96" s="197" t="s">
        <v>163</v>
      </c>
      <c r="M96" s="197"/>
      <c r="N96" s="197"/>
      <c r="O96" s="65"/>
      <c r="P96" s="140" t="s">
        <v>1014</v>
      </c>
      <c r="Q96" s="5"/>
    </row>
    <row r="97" spans="2:17" ht="15.6" x14ac:dyDescent="0.3">
      <c r="B97" s="5"/>
      <c r="C97" s="5"/>
      <c r="D97" s="198"/>
      <c r="E97" s="198"/>
      <c r="F97" s="198"/>
      <c r="G97" s="15"/>
      <c r="H97" s="198"/>
      <c r="I97" s="198"/>
      <c r="J97" s="198"/>
      <c r="K97" s="15"/>
      <c r="L97" s="198"/>
      <c r="M97" s="198"/>
      <c r="N97" s="198"/>
      <c r="O97" s="15"/>
      <c r="P97" s="14"/>
      <c r="Q97" s="5"/>
    </row>
    <row r="98" spans="2:17" ht="15.6" x14ac:dyDescent="0.3">
      <c r="B98" s="13" t="s">
        <v>113</v>
      </c>
      <c r="C98" s="5"/>
      <c r="D98" s="17" t="s">
        <v>114</v>
      </c>
      <c r="E98" s="17" t="s">
        <v>108</v>
      </c>
      <c r="F98" s="17" t="s">
        <v>115</v>
      </c>
      <c r="G98" s="10"/>
      <c r="H98" s="17" t="s">
        <v>114</v>
      </c>
      <c r="I98" s="17" t="s">
        <v>108</v>
      </c>
      <c r="J98" s="17" t="s">
        <v>115</v>
      </c>
      <c r="K98" s="10"/>
      <c r="L98" s="17" t="s">
        <v>114</v>
      </c>
      <c r="M98" s="17" t="s">
        <v>108</v>
      </c>
      <c r="N98" s="17" t="s">
        <v>115</v>
      </c>
      <c r="O98" s="10"/>
      <c r="P98" s="17" t="s">
        <v>115</v>
      </c>
      <c r="Q98" s="5"/>
    </row>
    <row r="99" spans="2:17" x14ac:dyDescent="0.25">
      <c r="B99" s="5"/>
      <c r="C99" s="5"/>
      <c r="D99" s="5"/>
      <c r="E99" s="5"/>
      <c r="F99" s="5"/>
      <c r="G99" s="5"/>
      <c r="H99" s="5"/>
      <c r="I99" s="5"/>
      <c r="J99" s="5"/>
      <c r="K99" s="5"/>
      <c r="L99" s="5"/>
      <c r="M99" s="5"/>
      <c r="N99" s="5"/>
      <c r="O99" s="5"/>
      <c r="P99" s="5"/>
      <c r="Q99" s="5"/>
    </row>
    <row r="100" spans="2:17" ht="15.6" x14ac:dyDescent="0.3">
      <c r="B100" s="19" t="s">
        <v>116</v>
      </c>
      <c r="C100" s="5"/>
      <c r="D100" s="24">
        <f>D24+D43+D62+D81</f>
        <v>144236.78813554088</v>
      </c>
      <c r="E100" s="25">
        <f t="shared" ref="E100:E111" si="28">IF(D100&lt;&gt;0,F100/D100,0)</f>
        <v>4.9243387497326081</v>
      </c>
      <c r="F100" s="24">
        <f>F24+F43+F62+F81</f>
        <v>710270.80495281646</v>
      </c>
      <c r="G100" s="5"/>
      <c r="H100" s="24">
        <f>H24+H43+H62+H81</f>
        <v>145552.6964622841</v>
      </c>
      <c r="I100" s="25">
        <f t="shared" ref="I100:I111" si="29">IF(H100&lt;&gt;0,J100/H100,0)</f>
        <v>0.80499023531563985</v>
      </c>
      <c r="J100" s="24">
        <f>J24+J43+J62+J81</f>
        <v>117168.49937599998</v>
      </c>
      <c r="K100" s="5"/>
      <c r="L100" s="24">
        <f>L24+L43+L62+L81</f>
        <v>138102.51999999999</v>
      </c>
      <c r="M100" s="25">
        <f t="shared" ref="M100:M111" si="30">IF(L100&lt;&gt;0,N100/L100,0)</f>
        <v>2.7341344132170802</v>
      </c>
      <c r="N100" s="24">
        <f>N24+N43+N62+N81</f>
        <v>377590.85248400003</v>
      </c>
      <c r="O100" s="5"/>
      <c r="P100" s="18">
        <f t="shared" ref="P100:P111" si="31">J100+N100</f>
        <v>494759.35186</v>
      </c>
      <c r="Q100" s="5"/>
    </row>
    <row r="101" spans="2:17" ht="15.6" x14ac:dyDescent="0.3">
      <c r="B101" s="19" t="s">
        <v>117</v>
      </c>
      <c r="C101" s="5"/>
      <c r="D101" s="24">
        <f t="shared" ref="D101:F111" si="32">D25+D44+D63+D82</f>
        <v>140779.79486117256</v>
      </c>
      <c r="E101" s="25">
        <f t="shared" si="28"/>
        <v>4.9454738000290579</v>
      </c>
      <c r="F101" s="24">
        <f t="shared" si="32"/>
        <v>696222.78705939429</v>
      </c>
      <c r="G101" s="5"/>
      <c r="H101" s="24">
        <f t="shared" ref="H101" si="33">H25+H44+H63+H82</f>
        <v>145913.96330760905</v>
      </c>
      <c r="I101" s="25">
        <f t="shared" si="29"/>
        <v>0.81987681225407116</v>
      </c>
      <c r="J101" s="24">
        <f t="shared" ref="J101" si="34">J25+J44+J63+J82</f>
        <v>119631.47510000001</v>
      </c>
      <c r="K101" s="5"/>
      <c r="L101" s="24">
        <f t="shared" ref="L101" si="35">L25+L44+L63+L82</f>
        <v>140996.75</v>
      </c>
      <c r="M101" s="25">
        <f t="shared" si="30"/>
        <v>2.734261545212922</v>
      </c>
      <c r="N101" s="24">
        <f t="shared" ref="N101" si="36">N25+N44+N63+N82</f>
        <v>385521.99152500008</v>
      </c>
      <c r="O101" s="5"/>
      <c r="P101" s="18">
        <f t="shared" si="31"/>
        <v>505153.46662500012</v>
      </c>
      <c r="Q101" s="5"/>
    </row>
    <row r="102" spans="2:17" ht="15.6" x14ac:dyDescent="0.3">
      <c r="B102" s="19" t="s">
        <v>118</v>
      </c>
      <c r="C102" s="5"/>
      <c r="D102" s="24">
        <f t="shared" si="32"/>
        <v>143410.30825909865</v>
      </c>
      <c r="E102" s="25">
        <f t="shared" si="28"/>
        <v>4.9527367802161635</v>
      </c>
      <c r="F102" s="24">
        <f t="shared" si="32"/>
        <v>710273.50837697566</v>
      </c>
      <c r="G102" s="5"/>
      <c r="H102" s="24">
        <f t="shared" ref="H102" si="37">H26+H45+H64+H83</f>
        <v>144575.30846830737</v>
      </c>
      <c r="I102" s="25">
        <f t="shared" si="29"/>
        <v>0.82555499519590525</v>
      </c>
      <c r="J102" s="24">
        <f t="shared" ref="J102" si="38">J26+J45+J64+J83</f>
        <v>119354.868088</v>
      </c>
      <c r="K102" s="5"/>
      <c r="L102" s="24">
        <f t="shared" ref="L102" si="39">L26+L45+L64+L83</f>
        <v>141405.26</v>
      </c>
      <c r="M102" s="25">
        <f t="shared" si="30"/>
        <v>2.7236748254060705</v>
      </c>
      <c r="N102" s="24">
        <f t="shared" ref="N102" si="40">N26+N45+N64+N83</f>
        <v>385141.94684200006</v>
      </c>
      <c r="O102" s="5"/>
      <c r="P102" s="18">
        <f t="shared" si="31"/>
        <v>504496.81493000005</v>
      </c>
      <c r="Q102" s="5"/>
    </row>
    <row r="103" spans="2:17" ht="15.6" x14ac:dyDescent="0.3">
      <c r="B103" s="19" t="s">
        <v>119</v>
      </c>
      <c r="C103" s="5"/>
      <c r="D103" s="24">
        <f t="shared" si="32"/>
        <v>124401.62722661211</v>
      </c>
      <c r="E103" s="25">
        <f t="shared" si="28"/>
        <v>4.929897961665775</v>
      </c>
      <c r="F103" s="24">
        <f t="shared" si="32"/>
        <v>613287.32849238056</v>
      </c>
      <c r="G103" s="5"/>
      <c r="H103" s="24">
        <f t="shared" ref="H103" si="41">H27+H46+H65+H84</f>
        <v>143913.4299496983</v>
      </c>
      <c r="I103" s="25">
        <f t="shared" si="29"/>
        <v>0.81600191758865437</v>
      </c>
      <c r="J103" s="24">
        <f t="shared" ref="J103" si="42">J27+J46+J65+J84</f>
        <v>117433.63480571429</v>
      </c>
      <c r="K103" s="5"/>
      <c r="L103" s="24">
        <f t="shared" ref="L103" si="43">L27+L46+L65+L84</f>
        <v>132766.77351778658</v>
      </c>
      <c r="M103" s="25">
        <f t="shared" si="30"/>
        <v>2.7399516488682756</v>
      </c>
      <c r="N103" s="24">
        <f t="shared" ref="N103" si="44">N27+N46+N65+N84</f>
        <v>363774.54001498024</v>
      </c>
      <c r="O103" s="5"/>
      <c r="P103" s="18">
        <f t="shared" si="31"/>
        <v>481208.17482069455</v>
      </c>
      <c r="Q103" s="5"/>
    </row>
    <row r="104" spans="2:17" ht="15.6" x14ac:dyDescent="0.3">
      <c r="B104" s="19" t="s">
        <v>120</v>
      </c>
      <c r="C104" s="5"/>
      <c r="D104" s="24">
        <f t="shared" si="32"/>
        <v>175686.53297316158</v>
      </c>
      <c r="E104" s="25">
        <f t="shared" si="28"/>
        <v>4.9576752611312696</v>
      </c>
      <c r="F104" s="24">
        <f t="shared" si="32"/>
        <v>870996.77823496622</v>
      </c>
      <c r="G104" s="5"/>
      <c r="H104" s="24">
        <f t="shared" ref="H104" si="45">H28+H47+H66+H85</f>
        <v>175861.27045597852</v>
      </c>
      <c r="I104" s="25">
        <f t="shared" si="29"/>
        <v>0.81653907694215855</v>
      </c>
      <c r="J104" s="24">
        <f t="shared" ref="J104" si="46">J28+J47+J66+J85</f>
        <v>143597.59944799999</v>
      </c>
      <c r="K104" s="5"/>
      <c r="L104" s="24">
        <f t="shared" ref="L104" si="47">L28+L47+L66+L85</f>
        <v>167933.46</v>
      </c>
      <c r="M104" s="25">
        <f t="shared" si="30"/>
        <v>2.7501550916773825</v>
      </c>
      <c r="N104" s="24">
        <f t="shared" ref="N104" si="48">N28+N47+N66+N85</f>
        <v>461843.06008200004</v>
      </c>
      <c r="O104" s="5"/>
      <c r="P104" s="18">
        <f t="shared" si="31"/>
        <v>605440.65953000006</v>
      </c>
      <c r="Q104" s="5"/>
    </row>
    <row r="105" spans="2:17" ht="15.6" x14ac:dyDescent="0.3">
      <c r="B105" s="19" t="s">
        <v>121</v>
      </c>
      <c r="C105" s="5"/>
      <c r="D105" s="24">
        <f t="shared" si="32"/>
        <v>185709.40904051487</v>
      </c>
      <c r="E105" s="25">
        <f t="shared" si="28"/>
        <v>4.9199390649209214</v>
      </c>
      <c r="F105" s="24">
        <f t="shared" si="32"/>
        <v>913678.97626180761</v>
      </c>
      <c r="G105" s="5"/>
      <c r="H105" s="24">
        <f t="shared" ref="H105" si="49">H29+H48+H67+H86</f>
        <v>213960.75527928097</v>
      </c>
      <c r="I105" s="25">
        <f t="shared" si="29"/>
        <v>0.76914387994748268</v>
      </c>
      <c r="J105" s="24">
        <f t="shared" ref="J105" si="50">J29+J48+J67+J86</f>
        <v>164566.605472</v>
      </c>
      <c r="K105" s="5"/>
      <c r="L105" s="24">
        <f t="shared" ref="L105" si="51">L29+L48+L67+L86</f>
        <v>193160.44</v>
      </c>
      <c r="M105" s="25">
        <f t="shared" si="30"/>
        <v>2.7426658245756741</v>
      </c>
      <c r="N105" s="24">
        <f t="shared" ref="N105" si="52">N29+N48+N67+N86</f>
        <v>529774.53744800005</v>
      </c>
      <c r="O105" s="5"/>
      <c r="P105" s="18">
        <f t="shared" si="31"/>
        <v>694341.14292000001</v>
      </c>
      <c r="Q105" s="5"/>
    </row>
    <row r="106" spans="2:17" ht="15.6" x14ac:dyDescent="0.3">
      <c r="B106" s="19" t="s">
        <v>122</v>
      </c>
      <c r="C106" s="5"/>
      <c r="D106" s="24">
        <f t="shared" si="32"/>
        <v>187387.0716347564</v>
      </c>
      <c r="E106" s="25">
        <f t="shared" si="28"/>
        <v>4.9247400728683131</v>
      </c>
      <c r="F106" s="24">
        <f t="shared" si="32"/>
        <v>922832.62081712997</v>
      </c>
      <c r="G106" s="5"/>
      <c r="H106" s="24">
        <f t="shared" ref="H106" si="53">H30+H49+H68+H87</f>
        <v>193002.37263422899</v>
      </c>
      <c r="I106" s="25">
        <f t="shared" si="29"/>
        <v>0.80640216519492502</v>
      </c>
      <c r="J106" s="24">
        <f t="shared" ref="J106" si="54">J30+J49+J68+J87</f>
        <v>155637.53117999999</v>
      </c>
      <c r="K106" s="5"/>
      <c r="L106" s="24">
        <f t="shared" ref="L106" si="55">L30+L49+L68+L87</f>
        <v>182833.35</v>
      </c>
      <c r="M106" s="25">
        <f t="shared" si="30"/>
        <v>2.7409484196674185</v>
      </c>
      <c r="N106" s="24">
        <f t="shared" ref="N106" si="56">N30+N49+N68+N87</f>
        <v>501136.78174500004</v>
      </c>
      <c r="O106" s="5"/>
      <c r="P106" s="18">
        <f t="shared" si="31"/>
        <v>656774.31292499998</v>
      </c>
      <c r="Q106" s="5"/>
    </row>
    <row r="107" spans="2:17" ht="15.6" x14ac:dyDescent="0.3">
      <c r="B107" s="19" t="s">
        <v>123</v>
      </c>
      <c r="C107" s="5"/>
      <c r="D107" s="24">
        <f t="shared" si="32"/>
        <v>193109.50635459195</v>
      </c>
      <c r="E107" s="25">
        <f t="shared" si="28"/>
        <v>5.0406059295079917</v>
      </c>
      <c r="F107" s="24">
        <f t="shared" si="32"/>
        <v>973388.92277531745</v>
      </c>
      <c r="G107" s="5"/>
      <c r="H107" s="24">
        <f t="shared" ref="H107" si="57">H31+H50+H69+H88</f>
        <v>205688.83000000002</v>
      </c>
      <c r="I107" s="25">
        <f t="shared" si="29"/>
        <v>0.85822204250955181</v>
      </c>
      <c r="J107" s="24">
        <f t="shared" ref="J107" si="58">J31+J50+J69+J88</f>
        <v>176526.68780399999</v>
      </c>
      <c r="K107" s="5"/>
      <c r="L107" s="24">
        <f t="shared" ref="L107" si="59">L31+L50+L69+L88</f>
        <v>205688.83000000002</v>
      </c>
      <c r="M107" s="25">
        <f t="shared" si="30"/>
        <v>2.7576874410778651</v>
      </c>
      <c r="N107" s="24">
        <f t="shared" ref="N107" si="60">N31+N50+N69+N88</f>
        <v>567225.50326100003</v>
      </c>
      <c r="O107" s="5"/>
      <c r="P107" s="18">
        <f t="shared" si="31"/>
        <v>743752.19106500002</v>
      </c>
      <c r="Q107" s="5"/>
    </row>
    <row r="108" spans="2:17" ht="15.6" x14ac:dyDescent="0.3">
      <c r="B108" s="19" t="s">
        <v>124</v>
      </c>
      <c r="C108" s="5"/>
      <c r="D108" s="24">
        <f t="shared" si="32"/>
        <v>152462.36845103584</v>
      </c>
      <c r="E108" s="25">
        <f t="shared" si="28"/>
        <v>4.9525324736212371</v>
      </c>
      <c r="F108" s="24">
        <f t="shared" si="32"/>
        <v>755074.83075896103</v>
      </c>
      <c r="G108" s="5"/>
      <c r="H108" s="24">
        <f t="shared" ref="H108" si="61">H32+H51+H70+H89</f>
        <v>159115.97907957275</v>
      </c>
      <c r="I108" s="25">
        <f t="shared" si="29"/>
        <v>0.81552941600608242</v>
      </c>
      <c r="J108" s="24">
        <f t="shared" ref="J108" si="62">J32+J51+J70+J89</f>
        <v>129763.76149599999</v>
      </c>
      <c r="K108" s="5"/>
      <c r="L108" s="24">
        <f t="shared" ref="L108" si="63">L32+L51+L70+L89</f>
        <v>151346.42000000001</v>
      </c>
      <c r="M108" s="25">
        <f t="shared" si="30"/>
        <v>2.7557023635841533</v>
      </c>
      <c r="N108" s="24">
        <f t="shared" ref="N108" si="64">N32+N51+N70+N89</f>
        <v>417065.68731400004</v>
      </c>
      <c r="O108" s="5"/>
      <c r="P108" s="18">
        <f t="shared" si="31"/>
        <v>546829.44880999997</v>
      </c>
      <c r="Q108" s="5"/>
    </row>
    <row r="109" spans="2:17" ht="15.6" x14ac:dyDescent="0.3">
      <c r="B109" s="19" t="s">
        <v>125</v>
      </c>
      <c r="C109" s="5"/>
      <c r="D109" s="24">
        <f t="shared" si="32"/>
        <v>135420.80438389382</v>
      </c>
      <c r="E109" s="25">
        <f t="shared" si="28"/>
        <v>4.9747464901761029</v>
      </c>
      <c r="F109" s="24">
        <f t="shared" si="32"/>
        <v>673684.17130560044</v>
      </c>
      <c r="G109" s="5"/>
      <c r="H109" s="24">
        <f t="shared" ref="H109" si="65">H33+H52+H71+H90</f>
        <v>136462.62843348549</v>
      </c>
      <c r="I109" s="25">
        <f t="shared" si="29"/>
        <v>0.81927445686343092</v>
      </c>
      <c r="J109" s="24">
        <f t="shared" ref="J109" si="66">J33+J52+J71+J90</f>
        <v>111800.34579200001</v>
      </c>
      <c r="K109" s="5"/>
      <c r="L109" s="24">
        <f t="shared" ref="L109" si="67">L33+L52+L71+L90</f>
        <v>130266.84</v>
      </c>
      <c r="M109" s="25">
        <f t="shared" si="30"/>
        <v>2.7577330295875759</v>
      </c>
      <c r="N109" s="24">
        <f t="shared" ref="N109" si="68">N33+N52+N71+N90</f>
        <v>359241.16732800001</v>
      </c>
      <c r="O109" s="5"/>
      <c r="P109" s="18">
        <f t="shared" si="31"/>
        <v>471041.51312000002</v>
      </c>
      <c r="Q109" s="5"/>
    </row>
    <row r="110" spans="2:17" ht="15.6" x14ac:dyDescent="0.3">
      <c r="B110" s="19" t="s">
        <v>126</v>
      </c>
      <c r="C110" s="5"/>
      <c r="D110" s="24">
        <f t="shared" si="32"/>
        <v>142430.96164605179</v>
      </c>
      <c r="E110" s="25">
        <f t="shared" si="28"/>
        <v>4.9703711350199677</v>
      </c>
      <c r="F110" s="24">
        <f t="shared" si="32"/>
        <v>707934.74049867189</v>
      </c>
      <c r="G110" s="5"/>
      <c r="H110" s="24">
        <f t="shared" ref="H110" si="69">H34+H53+H72+H91</f>
        <v>152558.9279224507</v>
      </c>
      <c r="I110" s="25">
        <f t="shared" si="29"/>
        <v>0.82364924934365968</v>
      </c>
      <c r="J110" s="24">
        <f t="shared" ref="J110" si="70">J34+J53+J72+J91</f>
        <v>125655.046464</v>
      </c>
      <c r="K110" s="5"/>
      <c r="L110" s="24">
        <f t="shared" ref="L110" si="71">L34+L53+L72+L91</f>
        <v>146277.28</v>
      </c>
      <c r="M110" s="25">
        <f t="shared" si="30"/>
        <v>2.7596031767612854</v>
      </c>
      <c r="N110" s="24">
        <f t="shared" ref="N110" si="72">N34+N53+N72+N91</f>
        <v>403667.24657600001</v>
      </c>
      <c r="O110" s="5"/>
      <c r="P110" s="18">
        <f t="shared" si="31"/>
        <v>529322.29304000002</v>
      </c>
      <c r="Q110" s="5"/>
    </row>
    <row r="111" spans="2:17" ht="15.6" x14ac:dyDescent="0.3">
      <c r="B111" s="19" t="s">
        <v>127</v>
      </c>
      <c r="C111" s="5"/>
      <c r="D111" s="24">
        <f t="shared" si="32"/>
        <v>148745.09015791968</v>
      </c>
      <c r="E111" s="25">
        <f t="shared" si="28"/>
        <v>4.9601165397310023</v>
      </c>
      <c r="F111" s="24">
        <f t="shared" si="32"/>
        <v>737792.98189607647</v>
      </c>
      <c r="G111" s="5"/>
      <c r="H111" s="24">
        <f t="shared" ref="H111" si="73">H35+H54+H73+H92</f>
        <v>150061.07785704199</v>
      </c>
      <c r="I111" s="25">
        <f t="shared" si="29"/>
        <v>0.81497199872512416</v>
      </c>
      <c r="J111" s="24">
        <f t="shared" ref="J111" si="74">J35+J54+J73+J92</f>
        <v>122295.57655199998</v>
      </c>
      <c r="K111" s="5"/>
      <c r="L111" s="24">
        <f t="shared" ref="L111" si="75">L35+L54+L73+L92</f>
        <v>142590.54</v>
      </c>
      <c r="M111" s="25">
        <f t="shared" si="30"/>
        <v>2.7563605125417157</v>
      </c>
      <c r="N111" s="24">
        <f t="shared" ref="N111" si="76">N35+N54+N73+N92</f>
        <v>393030.93391800002</v>
      </c>
      <c r="O111" s="5"/>
      <c r="P111" s="18">
        <f t="shared" si="31"/>
        <v>515326.51046999998</v>
      </c>
      <c r="Q111" s="5"/>
    </row>
    <row r="112" spans="2:17" x14ac:dyDescent="0.25">
      <c r="B112" s="5"/>
      <c r="C112" s="5"/>
      <c r="D112" s="5"/>
      <c r="E112" s="5"/>
      <c r="F112" s="5"/>
      <c r="G112" s="5"/>
      <c r="H112" s="5"/>
      <c r="I112" s="5"/>
      <c r="J112" s="5"/>
      <c r="K112" s="5"/>
      <c r="L112" s="5"/>
      <c r="M112" s="5"/>
      <c r="N112" s="5"/>
      <c r="O112" s="5"/>
      <c r="P112" s="18"/>
      <c r="Q112" s="5"/>
    </row>
    <row r="113" spans="2:17" ht="18.600000000000001" thickBot="1" x14ac:dyDescent="0.4">
      <c r="B113" s="20" t="s">
        <v>128</v>
      </c>
      <c r="C113" s="5"/>
      <c r="D113" s="21">
        <f>SUM(D100:D111)</f>
        <v>1873780.26312435</v>
      </c>
      <c r="E113" s="22">
        <f>IF(D113&lt;&gt;0,F113/D113,0)</f>
        <v>4.9554574963595321</v>
      </c>
      <c r="F113" s="23">
        <f>SUM(F100:F111)</f>
        <v>9285438.4514300972</v>
      </c>
      <c r="G113" s="5"/>
      <c r="H113" s="21">
        <f>SUM(H100:H111)</f>
        <v>1966667.2398499383</v>
      </c>
      <c r="I113" s="22">
        <f>IF(H113&lt;&gt;0,J113/H113,0)</f>
        <v>0.81530398182666619</v>
      </c>
      <c r="J113" s="23">
        <f>SUM(J100:J111)</f>
        <v>1603431.6315777139</v>
      </c>
      <c r="K113" s="5"/>
      <c r="L113" s="21">
        <f>SUM(L100:L111)</f>
        <v>1873368.4635177867</v>
      </c>
      <c r="M113" s="22">
        <f>IF(L113&lt;&gt;0,N113/L113,0)</f>
        <v>2.7463973845682985</v>
      </c>
      <c r="N113" s="23">
        <f>SUM(N100:N111)</f>
        <v>5145014.248537981</v>
      </c>
      <c r="O113" s="5"/>
      <c r="P113" s="23">
        <f>SUM(P100:P111)</f>
        <v>6748445.8801156953</v>
      </c>
      <c r="Q113" s="5"/>
    </row>
    <row r="115" spans="2:17" x14ac:dyDescent="0.25">
      <c r="N115" s="77" t="s">
        <v>177</v>
      </c>
      <c r="P115" s="79">
        <f>'4. UTRs and Sub-Transmission'!L76</f>
        <v>0</v>
      </c>
    </row>
    <row r="117" spans="2:17" ht="13.8" thickBot="1" x14ac:dyDescent="0.3">
      <c r="N117" s="78" t="s">
        <v>178</v>
      </c>
      <c r="P117" s="23">
        <f>P113+P115</f>
        <v>6748445.8801156953</v>
      </c>
    </row>
  </sheetData>
  <sheetProtection algorithmName="SHA-512" hashValue="BM5p4TPmlzYSqoWKCyx9dYIhmRUcDGXqTsEUTX/BCy07QD9ZRt9yNMSpG16HU7J2s9zP+TfrSIox15/llKMTtQ==" saltValue="XegnDWqRVAH/cT1X3pRcow==" spinCount="100000" sheet="1" objects="1" scenarios="1"/>
  <mergeCells count="22">
    <mergeCell ref="B13:M13"/>
    <mergeCell ref="D20:F20"/>
    <mergeCell ref="H20:J20"/>
    <mergeCell ref="L20:N20"/>
    <mergeCell ref="D39:F39"/>
    <mergeCell ref="H39:J39"/>
    <mergeCell ref="L39:N39"/>
    <mergeCell ref="H97:J97"/>
    <mergeCell ref="L97:N97"/>
    <mergeCell ref="D21:F21"/>
    <mergeCell ref="H21:J21"/>
    <mergeCell ref="L21:N21"/>
    <mergeCell ref="D97:F97"/>
    <mergeCell ref="D96:F96"/>
    <mergeCell ref="H96:J96"/>
    <mergeCell ref="L96:N96"/>
    <mergeCell ref="D58:F58"/>
    <mergeCell ref="H58:J58"/>
    <mergeCell ref="L58:N58"/>
    <mergeCell ref="D77:F77"/>
    <mergeCell ref="H77:J77"/>
    <mergeCell ref="L77:N77"/>
  </mergeCells>
  <phoneticPr fontId="23" type="noConversion"/>
  <pageMargins left="0.74803149606299213" right="0.47244094488188981" top="0.98425196850393704" bottom="0.35433070866141736" header="0.51181102362204722" footer="0.15748031496062992"/>
  <pageSetup scale="49" orientation="portrait" r:id="rId1"/>
  <headerFooter alignWithMargins="0"/>
  <rowBreaks count="1" manualBreakCount="1">
    <brk id="95" max="16" man="1"/>
  </rowBreaks>
  <colBreaks count="1" manualBreakCount="1">
    <brk id="24" max="72"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B227697F19F8B4DA3D5C2B74C50E32F" ma:contentTypeVersion="11" ma:contentTypeDescription="Create a new document." ma:contentTypeScope="" ma:versionID="b6aee784bd840b65af57fc2b35832e1c">
  <xsd:schema xmlns:xsd="http://www.w3.org/2001/XMLSchema" xmlns:xs="http://www.w3.org/2001/XMLSchema" xmlns:p="http://schemas.microsoft.com/office/2006/metadata/properties" xmlns:ns2="033d26b1-57eb-4b60-9c03-6b92d80595e4" xmlns:ns3="0f88fa1a-2dfd-460a-bd62-5264ee380bca" targetNamespace="http://schemas.microsoft.com/office/2006/metadata/properties" ma:root="true" ma:fieldsID="adee49a025b0f48a2887c5754bb363e6" ns2:_="" ns3:_="">
    <xsd:import namespace="033d26b1-57eb-4b60-9c03-6b92d80595e4"/>
    <xsd:import namespace="0f88fa1a-2dfd-460a-bd62-5264ee380bc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3d26b1-57eb-4b60-9c03-6b92d80595e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f88fa1a-2dfd-460a-bd62-5264ee380bca"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7172000-91F7-4429-BBC3-A98CB9D30511}">
  <ds:schemaRefs>
    <ds:schemaRef ds:uri="http://schemas.microsoft.com/sharepoint/v3/contenttype/forms"/>
  </ds:schemaRefs>
</ds:datastoreItem>
</file>

<file path=customXml/itemProps2.xml><?xml version="1.0" encoding="utf-8"?>
<ds:datastoreItem xmlns:ds="http://schemas.openxmlformats.org/officeDocument/2006/customXml" ds:itemID="{2D14C1DB-14FC-45BD-AE26-B9855396D896}">
  <ds:schemaRefs>
    <ds:schemaRef ds:uri="0f88fa1a-2dfd-460a-bd62-5264ee380bca"/>
    <ds:schemaRef ds:uri="http://purl.org/dc/dcmitype/"/>
    <ds:schemaRef ds:uri="http://schemas.microsoft.com/office/2006/documentManagement/types"/>
    <ds:schemaRef ds:uri="http://www.w3.org/XML/1998/namespace"/>
    <ds:schemaRef ds:uri="http://purl.org/dc/elements/1.1/"/>
    <ds:schemaRef ds:uri="http://purl.org/dc/terms/"/>
    <ds:schemaRef ds:uri="http://schemas.microsoft.com/office/infopath/2007/PartnerControls"/>
    <ds:schemaRef ds:uri="http://schemas.openxmlformats.org/package/2006/metadata/core-properties"/>
    <ds:schemaRef ds:uri="033d26b1-57eb-4b60-9c03-6b92d80595e4"/>
    <ds:schemaRef ds:uri="http://schemas.microsoft.com/office/2006/metadata/properties"/>
  </ds:schemaRefs>
</ds:datastoreItem>
</file>

<file path=customXml/itemProps3.xml><?xml version="1.0" encoding="utf-8"?>
<ds:datastoreItem xmlns:ds="http://schemas.openxmlformats.org/officeDocument/2006/customXml" ds:itemID="{71DE1B37-F941-49A8-BDF5-12BE234949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3d26b1-57eb-4b60-9c03-6b92d80595e4"/>
    <ds:schemaRef ds:uri="0f88fa1a-2dfd-460a-bd62-5264ee380b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19</vt:i4>
      </vt:variant>
    </vt:vector>
  </HeadingPairs>
  <TitlesOfParts>
    <vt:vector size="34" baseType="lpstr">
      <vt:lpstr>1. Info</vt:lpstr>
      <vt:lpstr>2021 List</vt:lpstr>
      <vt:lpstr>Sheet1</vt:lpstr>
      <vt:lpstr>2. Table of Contents</vt:lpstr>
      <vt:lpstr>3. RRR Data</vt:lpstr>
      <vt:lpstr>4. UTRs and Sub-Transmission</vt:lpstr>
      <vt:lpstr>5. Historical Wholesale</vt:lpstr>
      <vt:lpstr>6. Current Wholesale</vt:lpstr>
      <vt:lpstr>7. Forecast Wholesale</vt:lpstr>
      <vt:lpstr>8. RTSR Rates to Forecast</vt:lpstr>
      <vt:lpstr>RateClasses</vt:lpstr>
      <vt:lpstr>DELETE 3. Rate Classes</vt:lpstr>
      <vt:lpstr>2 1 5 TotalConsumptionData_Dist</vt:lpstr>
      <vt:lpstr>2 1 5 2021_ConsumptionData_Dist</vt:lpstr>
      <vt:lpstr>hidden1</vt:lpstr>
      <vt:lpstr>classrange</vt:lpstr>
      <vt:lpstr>forecast_wholesale_lineplus</vt:lpstr>
      <vt:lpstr>forecast_wholesale_network</vt:lpstr>
      <vt:lpstr>passwordlist</vt:lpstr>
      <vt:lpstr>'1. Info'!Print_Area</vt:lpstr>
      <vt:lpstr>'2 1 5 2021_ConsumptionData_Dist'!Print_Area</vt:lpstr>
      <vt:lpstr>'3. RRR Data'!Print_Area</vt:lpstr>
      <vt:lpstr>'5. Historical Wholesale'!Print_Area</vt:lpstr>
      <vt:lpstr>'6. Current Wholesale'!Print_Area</vt:lpstr>
      <vt:lpstr>'7. Forecast Wholesale'!Print_Area</vt:lpstr>
      <vt:lpstr>'8. RTSR Rates to Forecast'!Print_Area</vt:lpstr>
      <vt:lpstr>'DELETE 3. Rate Classes'!Print_Area</vt:lpstr>
      <vt:lpstr>'5. Historical Wholesale'!Print_Titles</vt:lpstr>
      <vt:lpstr>'6. Current Wholesale'!Print_Titles</vt:lpstr>
      <vt:lpstr>'7. Forecast Wholesale'!Print_Titles</vt:lpstr>
      <vt:lpstr>hidden1!ratedescription</vt:lpstr>
      <vt:lpstr>Total_Current_Wholesale_Lineplus</vt:lpstr>
      <vt:lpstr>total_current_wholesale_network</vt:lpstr>
      <vt:lpstr>hidden1!units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2017 RTSR Work form v1.1</dc:title>
  <dc:creator>abramoma</dc:creator>
  <cp:lastModifiedBy>Leanne Ryan</cp:lastModifiedBy>
  <cp:lastPrinted>2022-04-13T15:52:36Z</cp:lastPrinted>
  <dcterms:created xsi:type="dcterms:W3CDTF">2011-05-30T20:18:50Z</dcterms:created>
  <dcterms:modified xsi:type="dcterms:W3CDTF">2022-05-10T14:54:05Z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0x0101005B227697F19F8B4DA3D5C2B74C50E32F</vt:lpwstr>
  </property>
</Properties>
</file>